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  <sheet name="Лист1" sheetId="51" r:id="rId6"/>
  </sheets>
  <calcPr calcId="125725"/>
</workbook>
</file>

<file path=xl/calcChain.xml><?xml version="1.0" encoding="utf-8"?>
<calcChain xmlns="http://schemas.openxmlformats.org/spreadsheetml/2006/main">
  <c r="C20" i="45"/>
  <c r="C20" i="37"/>
  <c r="C20" i="35"/>
  <c r="C20" i="36"/>
  <c r="D20" l="1"/>
  <c r="D20" i="37"/>
  <c r="C14" i="53" l="1"/>
  <c r="C14" i="45"/>
  <c r="C14" i="35"/>
  <c r="C13"/>
  <c r="C8" i="53"/>
  <c r="C9"/>
  <c r="C8" i="45"/>
  <c r="C9"/>
  <c r="C10" i="36"/>
  <c r="C8" i="35"/>
  <c r="C17"/>
  <c r="C10" i="53"/>
  <c r="C10" i="45"/>
  <c r="C10" i="37"/>
  <c r="C8" i="36"/>
  <c r="C10" i="35"/>
  <c r="C7" i="37"/>
  <c r="C7" i="36"/>
  <c r="C7" i="45"/>
  <c r="C6" i="37"/>
  <c r="C6" i="36"/>
  <c r="C6" i="45"/>
  <c r="C16" i="36"/>
  <c r="C16" i="37"/>
  <c r="C16" i="35"/>
  <c r="C19" i="36"/>
  <c r="C19" i="35"/>
  <c r="C19" i="37"/>
  <c r="C17" i="45"/>
  <c r="C17" i="36"/>
  <c r="C14" i="37"/>
  <c r="C14" i="36"/>
  <c r="C13"/>
  <c r="C12" i="45"/>
  <c r="C9" i="36"/>
  <c r="C9" i="37"/>
  <c r="F7" i="53"/>
  <c r="F8"/>
  <c r="F9"/>
  <c r="F10"/>
  <c r="F11"/>
  <c r="F12"/>
  <c r="F13"/>
  <c r="F14"/>
  <c r="F15"/>
  <c r="F16"/>
  <c r="F17"/>
  <c r="F18"/>
  <c r="F19"/>
  <c r="F20"/>
  <c r="F21"/>
  <c r="F22"/>
  <c r="F23"/>
  <c r="F6"/>
  <c r="C9" i="35"/>
  <c r="F7" i="45"/>
  <c r="F8"/>
  <c r="F9"/>
  <c r="F10"/>
  <c r="F11"/>
  <c r="F12"/>
  <c r="F13"/>
  <c r="F14"/>
  <c r="F15"/>
  <c r="F16"/>
  <c r="F17"/>
  <c r="F18"/>
  <c r="F19"/>
  <c r="F20"/>
  <c r="F21"/>
  <c r="F22"/>
  <c r="F23"/>
  <c r="F6"/>
  <c r="F7" i="37"/>
  <c r="F8"/>
  <c r="F9"/>
  <c r="F10"/>
  <c r="F11"/>
  <c r="F12"/>
  <c r="F13"/>
  <c r="F14"/>
  <c r="F15"/>
  <c r="F16"/>
  <c r="F17"/>
  <c r="F18"/>
  <c r="F19"/>
  <c r="F20"/>
  <c r="F21"/>
  <c r="F22"/>
  <c r="F23"/>
  <c r="F6"/>
  <c r="F7" i="36"/>
  <c r="F9"/>
  <c r="F10"/>
  <c r="F11"/>
  <c r="F12"/>
  <c r="F13"/>
  <c r="F14"/>
  <c r="F15"/>
  <c r="F16"/>
  <c r="F17"/>
  <c r="F18"/>
  <c r="F19"/>
  <c r="F20"/>
  <c r="F21"/>
  <c r="F22"/>
  <c r="F23"/>
  <c r="F6"/>
  <c r="C43"/>
  <c r="C44" i="35"/>
  <c r="C30"/>
  <c r="F8" i="36" l="1"/>
  <c r="C108" i="53"/>
  <c r="D85"/>
  <c r="C85"/>
  <c r="C56" i="36"/>
  <c r="D43"/>
  <c r="C70" i="35"/>
  <c r="C57"/>
  <c r="D44"/>
  <c r="D8" i="36"/>
  <c r="D8" i="53"/>
  <c r="D20" i="45"/>
  <c r="D14"/>
  <c r="D12"/>
  <c r="D10"/>
  <c r="D9"/>
  <c r="D8"/>
  <c r="D7"/>
  <c r="D6"/>
  <c r="D8" i="37"/>
  <c r="D7"/>
  <c r="D6"/>
  <c r="E6" s="1"/>
  <c r="D9" i="36"/>
  <c r="E8"/>
  <c r="D7"/>
  <c r="D6"/>
  <c r="E6" s="1"/>
  <c r="D20" i="35"/>
  <c r="D8"/>
  <c r="F7"/>
  <c r="F8"/>
  <c r="F9"/>
  <c r="F10"/>
  <c r="F11"/>
  <c r="F12"/>
  <c r="F13"/>
  <c r="F14"/>
  <c r="F15"/>
  <c r="F16"/>
  <c r="F17"/>
  <c r="F18"/>
  <c r="F19"/>
  <c r="F20"/>
  <c r="F21"/>
  <c r="F22"/>
  <c r="F23"/>
  <c r="F6"/>
  <c r="C44" i="51"/>
  <c r="C73" i="53"/>
  <c r="D50"/>
  <c r="C50"/>
  <c r="D37"/>
  <c r="C37"/>
  <c r="E23"/>
  <c r="E22"/>
  <c r="E21"/>
  <c r="E20"/>
  <c r="E19"/>
  <c r="E18"/>
  <c r="E17"/>
  <c r="E16"/>
  <c r="E15"/>
  <c r="E14"/>
  <c r="E13"/>
  <c r="E12"/>
  <c r="E11"/>
  <c r="E10"/>
  <c r="E9"/>
  <c r="E8"/>
  <c r="C24"/>
  <c r="D24"/>
  <c r="E6"/>
  <c r="E7" i="45"/>
  <c r="E8"/>
  <c r="E9"/>
  <c r="E10"/>
  <c r="E11"/>
  <c r="E12"/>
  <c r="E13"/>
  <c r="E14"/>
  <c r="E15"/>
  <c r="E16"/>
  <c r="E17"/>
  <c r="E18"/>
  <c r="E19"/>
  <c r="E20"/>
  <c r="E21"/>
  <c r="E22"/>
  <c r="E23"/>
  <c r="E6"/>
  <c r="E7" i="37"/>
  <c r="E8"/>
  <c r="E9"/>
  <c r="E10"/>
  <c r="E11"/>
  <c r="E12"/>
  <c r="E13"/>
  <c r="E14"/>
  <c r="E15"/>
  <c r="E16"/>
  <c r="E17"/>
  <c r="E18"/>
  <c r="E19"/>
  <c r="E20"/>
  <c r="E21"/>
  <c r="E22"/>
  <c r="E23"/>
  <c r="E7" i="36"/>
  <c r="E9"/>
  <c r="E10"/>
  <c r="E11"/>
  <c r="E12"/>
  <c r="E13"/>
  <c r="E14"/>
  <c r="E15"/>
  <c r="E16"/>
  <c r="E17"/>
  <c r="E18"/>
  <c r="E19"/>
  <c r="E20"/>
  <c r="E21"/>
  <c r="E22"/>
  <c r="E23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F24" i="53" l="1"/>
  <c r="E24"/>
  <c r="E7"/>
  <c r="D24" i="45" l="1"/>
  <c r="C73" l="1"/>
  <c r="C72" i="37"/>
  <c r="C74" i="36"/>
  <c r="C75" i="35"/>
  <c r="D24" i="37" l="1"/>
  <c r="D24" i="36"/>
  <c r="D24" i="35"/>
  <c r="C50" i="45" l="1"/>
  <c r="D50"/>
  <c r="C37"/>
  <c r="D37"/>
  <c r="C49" i="37"/>
  <c r="D49"/>
  <c r="D36"/>
  <c r="C36"/>
  <c r="C50" i="36"/>
  <c r="D50"/>
  <c r="D37"/>
  <c r="C37"/>
  <c r="C51" i="35"/>
  <c r="D51"/>
  <c r="D37"/>
  <c r="C37"/>
  <c r="C24" i="45" l="1"/>
  <c r="F24" s="1"/>
  <c r="C24" i="37"/>
  <c r="F24" s="1"/>
  <c r="C24" i="36"/>
  <c r="F24" s="1"/>
  <c r="E24" i="45" l="1"/>
  <c r="E24" i="37"/>
  <c r="E24" i="36"/>
  <c r="C24" i="35"/>
  <c r="E24" l="1"/>
  <c r="F24"/>
</calcChain>
</file>

<file path=xl/sharedStrings.xml><?xml version="1.0" encoding="utf-8"?>
<sst xmlns="http://schemas.openxmlformats.org/spreadsheetml/2006/main" count="400" uniqueCount="58">
  <si>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</si>
  <si>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</si>
  <si>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</si>
  <si>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</si>
  <si>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</si>
  <si>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</si>
  <si>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</si>
  <si>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</si>
  <si>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</si>
  <si>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</si>
  <si>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</si>
  <si>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</si>
  <si>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</si>
  <si>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</si>
  <si>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</si>
  <si>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</si>
  <si>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</si>
  <si>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</si>
  <si>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</si>
  <si>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</si>
  <si>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</si>
  <si>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</si>
  <si>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</si>
  <si>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</si>
  <si>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</si>
  <si>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</si>
  <si>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</si>
  <si>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</si>
  <si>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</si>
  <si>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</si>
  <si>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</si>
  <si>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</si>
  <si>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</si>
  <si>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</si>
  <si>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</si>
  <si>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</si>
  <si>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</si>
  <si>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</si>
  <si>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</si>
  <si>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</si>
  <si>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</si>
  <si>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</si>
  <si>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</si>
  <si>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</si>
  <si>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</si>
  <si>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</si>
  <si>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</si>
  <si>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</si>
  <si>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</si>
  <si>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Інформація про перелік товарів,робіт і послуг отриманих як благодійна допомога станом на 01.10. 2019 року</t>
  </si>
  <si>
    <t xml:space="preserve">Кошторис та фінансовий звіт  про надходження та використання   коштів станом на 01.10.2019 року  </t>
  </si>
  <si>
    <t>Пантазіївська філія Новопразького навчально- виховного комплексу Новопразької селищьної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</si>
  <si>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01.01.2020 року  </t>
  </si>
  <si>
    <t>Інформація про перелік товарів,робіт і послуг отриманих як благодійна допомога станом на 01.01. 2020 року</t>
  </si>
  <si>
    <t>Новопразька загальноосвітня школа І-ІІ ступенів Новопразької селищної ради  Олександрійського району  Кіровоградської області</t>
  </si>
  <si>
    <t>Новопразький  навчально-виховний  комплекс Новопразької селищної ради Олександрійського району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</si>
  <si>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Новопразької селищної ради Олександрійського району  Кіровоградської області</t>
  </si>
  <si>
    <t>Шарівський навчально-виховний комплекс «загальноосвітня школа І-ІІI ступенів –дошкільний навчальний заклад» Новопразької селищної ради Олександрійського району Кіровоградської області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</si>
</sst>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2" fontId="5" fillId="2" borderId="1" xfId="0" applyNumberFormat="1" applyFont="1" applyFill="1" applyBorder="1"/>
    <xf numFmtId="0" fontId="0" fillId="0" borderId="5" xfId="0" applyBorder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H3" sqref="H3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hidden="1" customWidth="1"/>
    <col min="6" max="6" width="11.125" hidden="1" customWidth="1"/>
  </cols>
  <sheetData>
    <row r="2" spans="1:6" ht="57" customHeight="1">
      <c r="A2" s="43" t="s">
        <v>52</v>
      </c>
      <c r="B2" s="44"/>
      <c r="C2" s="44"/>
      <c r="D2" s="44"/>
    </row>
    <row r="3" spans="1:6" ht="47.25" customHeight="1">
      <c r="A3" s="58" t="s">
        <v>55</v>
      </c>
      <c r="B3" s="59"/>
      <c r="C3" s="59"/>
      <c r="D3" s="59"/>
    </row>
    <row r="4" spans="1:6" ht="39.75" customHeight="1">
      <c r="A4" s="45" t="s">
        <v>24</v>
      </c>
      <c r="B4" s="46"/>
      <c r="C4" s="46"/>
      <c r="D4" s="46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5169097</v>
      </c>
      <c r="D6" s="22">
        <v>4872093.84</v>
      </c>
      <c r="E6" s="23">
        <f>C6-D6</f>
        <v>297003.16000000015</v>
      </c>
      <c r="F6" s="23">
        <f>C6-D6</f>
        <v>297003.16000000015</v>
      </c>
    </row>
    <row r="7" spans="1:6" s="2" customFormat="1" ht="18.75">
      <c r="A7" s="21" t="s">
        <v>41</v>
      </c>
      <c r="B7" s="16">
        <v>2120</v>
      </c>
      <c r="C7" s="22">
        <v>1143810</v>
      </c>
      <c r="D7" s="22">
        <v>1079035.01</v>
      </c>
      <c r="E7" s="23">
        <f t="shared" ref="E7:E24" si="0">C7-D7</f>
        <v>64774.989999999991</v>
      </c>
      <c r="F7" s="23">
        <f t="shared" ref="F7:F24" si="1">C7-D7</f>
        <v>64774.989999999991</v>
      </c>
    </row>
    <row r="8" spans="1:6" ht="37.5">
      <c r="A8" s="11" t="s">
        <v>2</v>
      </c>
      <c r="B8" s="16">
        <v>2210</v>
      </c>
      <c r="C8" s="13">
        <f>204687+122596+3000+7000+500+8800</f>
        <v>346583</v>
      </c>
      <c r="D8" s="13">
        <f>104279.5+235221.8+7047</f>
        <v>346548.3</v>
      </c>
      <c r="E8" s="23">
        <f t="shared" si="0"/>
        <v>34.700000000011642</v>
      </c>
      <c r="F8" s="23">
        <f t="shared" si="1"/>
        <v>34.700000000011642</v>
      </c>
    </row>
    <row r="9" spans="1:6" ht="18.75">
      <c r="A9" s="11" t="s">
        <v>3</v>
      </c>
      <c r="B9" s="16">
        <v>2230</v>
      </c>
      <c r="C9" s="13">
        <f>419670+30500</f>
        <v>450170</v>
      </c>
      <c r="D9" s="13">
        <v>449830.45</v>
      </c>
      <c r="E9" s="23">
        <f t="shared" si="0"/>
        <v>339.54999999998836</v>
      </c>
      <c r="F9" s="23">
        <f t="shared" si="1"/>
        <v>339.54999999998836</v>
      </c>
    </row>
    <row r="10" spans="1:6" ht="18.75">
      <c r="A10" s="11" t="s">
        <v>4</v>
      </c>
      <c r="B10" s="16">
        <v>2240</v>
      </c>
      <c r="C10" s="13">
        <f>237038-19300-5500</f>
        <v>212238</v>
      </c>
      <c r="D10" s="13">
        <v>211909.14</v>
      </c>
      <c r="E10" s="23">
        <f t="shared" si="0"/>
        <v>328.85999999998603</v>
      </c>
      <c r="F10" s="23">
        <f t="shared" si="1"/>
        <v>328.85999999998603</v>
      </c>
    </row>
    <row r="11" spans="1:6" ht="18.75">
      <c r="A11" s="11" t="s">
        <v>5</v>
      </c>
      <c r="B11" s="16">
        <v>2250</v>
      </c>
      <c r="C11" s="13">
        <v>120</v>
      </c>
      <c r="D11" s="13">
        <v>120</v>
      </c>
      <c r="E11" s="23">
        <f t="shared" si="0"/>
        <v>0</v>
      </c>
      <c r="F11" s="23">
        <f t="shared" si="1"/>
        <v>0</v>
      </c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>
        <f t="shared" si="1"/>
        <v>0</v>
      </c>
    </row>
    <row r="13" spans="1:6" ht="37.5">
      <c r="A13" s="11" t="s">
        <v>7</v>
      </c>
      <c r="B13" s="16">
        <v>2272</v>
      </c>
      <c r="C13" s="13">
        <f>14245-3800</f>
        <v>10445</v>
      </c>
      <c r="D13" s="13">
        <v>6972</v>
      </c>
      <c r="E13" s="23">
        <f t="shared" si="0"/>
        <v>3473</v>
      </c>
      <c r="F13" s="23">
        <f t="shared" si="1"/>
        <v>3473</v>
      </c>
    </row>
    <row r="14" spans="1:6" ht="18.75">
      <c r="A14" s="11" t="s">
        <v>8</v>
      </c>
      <c r="B14" s="16">
        <v>2273</v>
      </c>
      <c r="C14" s="13">
        <f>86500-28000</f>
        <v>58500</v>
      </c>
      <c r="D14" s="13">
        <v>51006.5</v>
      </c>
      <c r="E14" s="23">
        <f t="shared" si="0"/>
        <v>7493.5</v>
      </c>
      <c r="F14" s="23">
        <f t="shared" si="1"/>
        <v>7493.5</v>
      </c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>
        <f t="shared" si="1"/>
        <v>0</v>
      </c>
    </row>
    <row r="16" spans="1:6" ht="18.75">
      <c r="A16" s="11" t="s">
        <v>10</v>
      </c>
      <c r="B16" s="16">
        <v>2275</v>
      </c>
      <c r="C16" s="13">
        <f>445935+362500</f>
        <v>808435</v>
      </c>
      <c r="D16" s="13">
        <v>808250</v>
      </c>
      <c r="E16" s="23">
        <f t="shared" si="0"/>
        <v>185</v>
      </c>
      <c r="F16" s="23">
        <f t="shared" si="1"/>
        <v>185</v>
      </c>
    </row>
    <row r="17" spans="1:9" ht="33" customHeight="1">
      <c r="A17" s="11" t="s">
        <v>11</v>
      </c>
      <c r="B17" s="16">
        <v>2282</v>
      </c>
      <c r="C17" s="13">
        <f>5100-200-200-2000-500</f>
        <v>2200</v>
      </c>
      <c r="D17" s="13">
        <v>1992</v>
      </c>
      <c r="E17" s="23">
        <f t="shared" si="0"/>
        <v>208</v>
      </c>
      <c r="F17" s="23">
        <f t="shared" si="1"/>
        <v>208</v>
      </c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>
        <f t="shared" si="1"/>
        <v>0</v>
      </c>
    </row>
    <row r="19" spans="1:9" ht="15.75" customHeight="1">
      <c r="A19" s="11" t="s">
        <v>15</v>
      </c>
      <c r="B19" s="16">
        <v>2800</v>
      </c>
      <c r="C19" s="13">
        <f>9180-1000</f>
        <v>8180</v>
      </c>
      <c r="D19" s="13">
        <v>7926.13</v>
      </c>
      <c r="E19" s="23">
        <f t="shared" si="0"/>
        <v>253.86999999999989</v>
      </c>
      <c r="F19" s="23">
        <f t="shared" si="1"/>
        <v>253.86999999999989</v>
      </c>
    </row>
    <row r="20" spans="1:9" ht="35.25" customHeight="1">
      <c r="A20" s="11" t="s">
        <v>12</v>
      </c>
      <c r="B20" s="16">
        <v>3110</v>
      </c>
      <c r="C20" s="13">
        <f>21000+111760</f>
        <v>132760</v>
      </c>
      <c r="D20" s="13">
        <f>21000+111751.66</f>
        <v>132751.66</v>
      </c>
      <c r="E20" s="23">
        <f t="shared" si="0"/>
        <v>8.3399999999965075</v>
      </c>
      <c r="F20" s="23">
        <f t="shared" si="1"/>
        <v>8.3399999999965075</v>
      </c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>
        <f t="shared" si="1"/>
        <v>0</v>
      </c>
      <c r="I21" t="s">
        <v>19</v>
      </c>
    </row>
    <row r="22" spans="1:9" ht="18.75">
      <c r="A22" s="11" t="s">
        <v>21</v>
      </c>
      <c r="B22" s="16">
        <v>3132</v>
      </c>
      <c r="C22" s="13">
        <v>9232.2000000000007</v>
      </c>
      <c r="D22" s="13">
        <v>9232.2000000000007</v>
      </c>
      <c r="E22" s="23">
        <f t="shared" si="0"/>
        <v>0</v>
      </c>
      <c r="F22" s="23">
        <f t="shared" si="1"/>
        <v>0</v>
      </c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>
        <f t="shared" si="1"/>
        <v>0</v>
      </c>
    </row>
    <row r="24" spans="1:9" ht="18.75">
      <c r="A24" s="11" t="s">
        <v>13</v>
      </c>
      <c r="B24" s="12"/>
      <c r="C24" s="14">
        <f>SUM(C6:C23)</f>
        <v>8351770.2000000002</v>
      </c>
      <c r="D24" s="39">
        <f>SUM(D6:D23)</f>
        <v>7977667.2299999995</v>
      </c>
      <c r="E24" s="23">
        <f t="shared" si="0"/>
        <v>374102.97000000067</v>
      </c>
      <c r="F24" s="23">
        <f t="shared" si="1"/>
        <v>374102.97000000067</v>
      </c>
    </row>
    <row r="25" spans="1:9">
      <c r="C25" s="4"/>
      <c r="D25" s="4"/>
    </row>
    <row r="26" spans="1:9">
      <c r="C26" s="4"/>
      <c r="D26" s="4"/>
    </row>
    <row r="27" spans="1:9" ht="29.25" customHeight="1">
      <c r="A27" s="47" t="s">
        <v>25</v>
      </c>
      <c r="B27" s="48"/>
      <c r="C27" s="48"/>
      <c r="D27" s="48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0">
        <f>3000</f>
        <v>3000</v>
      </c>
      <c r="D30" s="30">
        <v>2886</v>
      </c>
      <c r="F30" s="23"/>
    </row>
    <row r="31" spans="1:9" ht="18.75" hidden="1">
      <c r="A31" s="12" t="s">
        <v>3</v>
      </c>
      <c r="B31" s="17">
        <v>2230</v>
      </c>
      <c r="C31" s="30"/>
      <c r="D31" s="30"/>
      <c r="F31" s="23"/>
    </row>
    <row r="32" spans="1:9" ht="18.75" hidden="1">
      <c r="A32" s="12" t="s">
        <v>4</v>
      </c>
      <c r="B32" s="17">
        <v>2240</v>
      </c>
      <c r="C32" s="30"/>
      <c r="D32" s="30"/>
      <c r="F32" s="23"/>
    </row>
    <row r="33" spans="1:6" ht="18.75">
      <c r="A33" s="32" t="s">
        <v>10</v>
      </c>
      <c r="B33" s="17">
        <v>2275</v>
      </c>
      <c r="C33" s="30">
        <v>50</v>
      </c>
      <c r="D33" s="30">
        <v>50</v>
      </c>
      <c r="F33" s="23"/>
    </row>
    <row r="34" spans="1:6" ht="18.75" hidden="1">
      <c r="A34" s="11" t="s">
        <v>15</v>
      </c>
      <c r="B34" s="17">
        <v>2800</v>
      </c>
      <c r="C34" s="13"/>
      <c r="D34" s="13"/>
      <c r="F34" s="23"/>
    </row>
    <row r="35" spans="1:6" ht="37.5" hidden="1">
      <c r="A35" s="11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3050</v>
      </c>
      <c r="D37" s="14">
        <f>SUM(D30:D36)</f>
        <v>2936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43" t="s">
        <v>26</v>
      </c>
      <c r="B41" s="49"/>
      <c r="C41" s="49"/>
      <c r="D41" s="49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0">
        <f>29555.91+562.64</f>
        <v>30118.55</v>
      </c>
      <c r="D44" s="30">
        <f>29555.91+562.64</f>
        <v>30118.55</v>
      </c>
      <c r="F44" s="23"/>
    </row>
    <row r="45" spans="1:6" ht="18.75">
      <c r="A45" s="12" t="s">
        <v>3</v>
      </c>
      <c r="B45" s="17">
        <v>2230</v>
      </c>
      <c r="C45" s="30">
        <v>82558.880000000005</v>
      </c>
      <c r="D45" s="30">
        <v>82558.880000000005</v>
      </c>
      <c r="F45" s="23"/>
    </row>
    <row r="46" spans="1:6" ht="18.75" hidden="1">
      <c r="A46" s="12" t="s">
        <v>4</v>
      </c>
      <c r="B46" s="17">
        <v>2240</v>
      </c>
      <c r="C46" s="30"/>
      <c r="D46" s="30"/>
      <c r="F46" s="23"/>
    </row>
    <row r="47" spans="1:6" ht="18.75" hidden="1">
      <c r="A47" s="12" t="s">
        <v>10</v>
      </c>
      <c r="B47" s="17">
        <v>2275</v>
      </c>
      <c r="C47" s="30"/>
      <c r="D47" s="30"/>
      <c r="F47" s="23"/>
    </row>
    <row r="48" spans="1:6" ht="18.75" hidden="1">
      <c r="A48" s="11" t="s">
        <v>15</v>
      </c>
      <c r="B48" s="17">
        <v>2800</v>
      </c>
      <c r="C48" s="30"/>
      <c r="D48" s="30"/>
      <c r="F48" s="23"/>
    </row>
    <row r="49" spans="1:6" ht="37.5">
      <c r="A49" s="11" t="s">
        <v>12</v>
      </c>
      <c r="B49" s="17">
        <v>3110</v>
      </c>
      <c r="C49" s="30">
        <v>77546.37</v>
      </c>
      <c r="D49" s="30">
        <v>77546.37</v>
      </c>
      <c r="F49" s="23"/>
    </row>
    <row r="50" spans="1:6" ht="18.75" hidden="1">
      <c r="A50" s="18" t="s">
        <v>16</v>
      </c>
      <c r="B50" s="19">
        <v>3132</v>
      </c>
      <c r="C50" s="20"/>
      <c r="D50" s="20"/>
      <c r="F50" s="23"/>
    </row>
    <row r="51" spans="1:6" ht="18.75">
      <c r="A51" s="11" t="s">
        <v>13</v>
      </c>
      <c r="B51" s="17"/>
      <c r="C51" s="14">
        <f>C44+C45+C48+C49+C50</f>
        <v>190223.8</v>
      </c>
      <c r="D51" s="14">
        <f>D44+D45+D48+D49+D50</f>
        <v>190223.8</v>
      </c>
      <c r="F51" s="23"/>
    </row>
    <row r="54" spans="1:6" ht="35.25" customHeight="1">
      <c r="A54" s="43" t="s">
        <v>53</v>
      </c>
      <c r="B54" s="49"/>
      <c r="C54" s="49"/>
      <c r="D54" s="49"/>
    </row>
    <row r="56" spans="1:6" ht="18.75">
      <c r="A56" s="54" t="s">
        <v>48</v>
      </c>
      <c r="B56" s="55"/>
      <c r="C56" s="56" t="s">
        <v>28</v>
      </c>
      <c r="D56" s="55"/>
    </row>
    <row r="57" spans="1:6" ht="18.75">
      <c r="A57" s="32" t="s">
        <v>36</v>
      </c>
      <c r="B57" s="28">
        <v>2210</v>
      </c>
      <c r="C57" s="57">
        <f>2016+840+1200+2480+980+224+783+5320</f>
        <v>13843</v>
      </c>
      <c r="D57" s="57"/>
    </row>
    <row r="58" spans="1:6" ht="18.75" hidden="1">
      <c r="A58" s="32" t="s">
        <v>30</v>
      </c>
      <c r="B58" s="28">
        <v>2210</v>
      </c>
      <c r="C58" s="50"/>
      <c r="D58" s="51"/>
    </row>
    <row r="59" spans="1:6" ht="18.75">
      <c r="A59" s="32" t="s">
        <v>33</v>
      </c>
      <c r="B59" s="28">
        <v>2210</v>
      </c>
      <c r="C59" s="52">
        <v>4052</v>
      </c>
      <c r="D59" s="53"/>
    </row>
    <row r="60" spans="1:6" ht="18.75" hidden="1">
      <c r="A60" s="32" t="s">
        <v>38</v>
      </c>
      <c r="B60" s="29">
        <v>3110.221</v>
      </c>
      <c r="C60" s="50"/>
      <c r="D60" s="51"/>
    </row>
    <row r="61" spans="1:6" ht="18.75">
      <c r="A61" s="32" t="s">
        <v>29</v>
      </c>
      <c r="B61" s="28">
        <v>2210</v>
      </c>
      <c r="C61" s="52">
        <v>2700</v>
      </c>
      <c r="D61" s="53"/>
    </row>
    <row r="62" spans="1:6" ht="18.75" hidden="1">
      <c r="A62" s="32" t="s">
        <v>31</v>
      </c>
      <c r="B62" s="28">
        <v>2210</v>
      </c>
      <c r="C62" s="50"/>
      <c r="D62" s="51"/>
    </row>
    <row r="63" spans="1:6" ht="18.75" hidden="1">
      <c r="A63" s="32" t="s">
        <v>37</v>
      </c>
      <c r="B63" s="28">
        <v>2210</v>
      </c>
      <c r="C63" s="50"/>
      <c r="D63" s="51"/>
    </row>
    <row r="64" spans="1:6" ht="18.75">
      <c r="A64" s="32" t="s">
        <v>32</v>
      </c>
      <c r="B64" s="28">
        <v>3110</v>
      </c>
      <c r="C64" s="52">
        <v>77546.37</v>
      </c>
      <c r="D64" s="53"/>
    </row>
    <row r="65" spans="1:4" ht="18.75" hidden="1">
      <c r="A65" s="32" t="s">
        <v>34</v>
      </c>
      <c r="B65" s="28">
        <v>2210</v>
      </c>
      <c r="C65" s="52"/>
      <c r="D65" s="53"/>
    </row>
    <row r="66" spans="1:4" ht="18.75" hidden="1">
      <c r="A66" s="32" t="s">
        <v>35</v>
      </c>
      <c r="B66" s="28">
        <v>2210</v>
      </c>
      <c r="C66" s="52"/>
      <c r="D66" s="53"/>
    </row>
    <row r="67" spans="1:4" ht="18.75" hidden="1">
      <c r="A67" s="32" t="s">
        <v>47</v>
      </c>
      <c r="B67" s="28">
        <v>2240</v>
      </c>
      <c r="C67" s="52"/>
      <c r="D67" s="53"/>
    </row>
    <row r="68" spans="1:4" ht="18.75">
      <c r="A68" s="32" t="s">
        <v>39</v>
      </c>
      <c r="B68" s="28">
        <v>2230</v>
      </c>
      <c r="C68" s="52">
        <v>82558.880000000005</v>
      </c>
      <c r="D68" s="53"/>
    </row>
    <row r="69" spans="1:4" ht="18.75" hidden="1">
      <c r="A69" s="32" t="s">
        <v>40</v>
      </c>
      <c r="B69" s="28">
        <v>2210</v>
      </c>
      <c r="C69" s="52"/>
      <c r="D69" s="53"/>
    </row>
    <row r="70" spans="1:4" ht="18.75">
      <c r="A70" s="32" t="s">
        <v>46</v>
      </c>
      <c r="B70" s="28">
        <v>2210</v>
      </c>
      <c r="C70" s="52">
        <f>491.85+491.85+896.14+1056.07</f>
        <v>2935.91</v>
      </c>
      <c r="D70" s="53"/>
    </row>
    <row r="71" spans="1:4" ht="18.75" hidden="1">
      <c r="A71" s="32" t="s">
        <v>44</v>
      </c>
      <c r="B71" s="28">
        <v>2210</v>
      </c>
      <c r="C71" s="52"/>
      <c r="D71" s="53"/>
    </row>
    <row r="72" spans="1:4" ht="18.75">
      <c r="A72" s="32" t="s">
        <v>43</v>
      </c>
      <c r="B72" s="28">
        <v>2210</v>
      </c>
      <c r="C72" s="52">
        <v>6025</v>
      </c>
      <c r="D72" s="53"/>
    </row>
    <row r="73" spans="1:4" ht="18.75" hidden="1">
      <c r="A73" s="32" t="s">
        <v>45</v>
      </c>
      <c r="B73" s="33">
        <v>2210</v>
      </c>
      <c r="C73" s="52"/>
      <c r="D73" s="53"/>
    </row>
    <row r="74" spans="1:4" ht="18.75">
      <c r="A74" s="60"/>
      <c r="B74" s="61"/>
      <c r="C74" s="52"/>
      <c r="D74" s="53"/>
    </row>
    <row r="75" spans="1:4" ht="18.75">
      <c r="A75" s="60"/>
      <c r="B75" s="61"/>
      <c r="C75" s="62">
        <f>SUM(C57:D74)</f>
        <v>189661.16</v>
      </c>
      <c r="D75" s="63"/>
    </row>
  </sheetData>
  <mergeCells count="29"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  <mergeCell ref="C63:D63"/>
    <mergeCell ref="C64:D64"/>
    <mergeCell ref="C65:D65"/>
    <mergeCell ref="C66:D66"/>
    <mergeCell ref="C67:D67"/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workbookViewId="0">
      <selection activeCell="J7" sqref="J7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5" customWidth="1"/>
    <col min="5" max="5" width="10.625" hidden="1" customWidth="1"/>
    <col min="6" max="6" width="10.875" hidden="1" customWidth="1"/>
  </cols>
  <sheetData>
    <row r="2" spans="1:6" ht="66.75" customHeight="1">
      <c r="A2" s="43" t="s">
        <v>52</v>
      </c>
      <c r="B2" s="44"/>
      <c r="C2" s="44"/>
      <c r="D2" s="44"/>
    </row>
    <row r="3" spans="1:6" ht="78" customHeight="1">
      <c r="A3" s="58" t="s">
        <v>56</v>
      </c>
      <c r="B3" s="44"/>
      <c r="C3" s="44"/>
      <c r="D3" s="44"/>
    </row>
    <row r="4" spans="1:6" ht="39.75" customHeight="1">
      <c r="A4" s="45" t="s">
        <v>24</v>
      </c>
      <c r="B4" s="46"/>
      <c r="C4" s="46"/>
      <c r="D4" s="46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2857940+305430+64010</f>
        <v>3227380</v>
      </c>
      <c r="D6" s="22">
        <f>2850292.99+236126.21+52207.46</f>
        <v>3138626.66</v>
      </c>
      <c r="E6" s="23">
        <f>C6-D6</f>
        <v>88753.339999999851</v>
      </c>
      <c r="F6" s="23">
        <f>C6-D6</f>
        <v>88753.339999999851</v>
      </c>
    </row>
    <row r="7" spans="1:6" s="2" customFormat="1" ht="18.75">
      <c r="A7" s="21" t="s">
        <v>41</v>
      </c>
      <c r="B7" s="16">
        <v>2120</v>
      </c>
      <c r="C7" s="22">
        <f>628740+47395+14080</f>
        <v>690215</v>
      </c>
      <c r="D7" s="22">
        <f>11485.66+52531.98+621823.52</f>
        <v>685841.16</v>
      </c>
      <c r="E7" s="23">
        <f t="shared" ref="E7:E24" si="0">C7-D7</f>
        <v>4373.8399999999674</v>
      </c>
      <c r="F7" s="23">
        <f t="shared" ref="F7:F24" si="1">C7-D7</f>
        <v>4373.8399999999674</v>
      </c>
    </row>
    <row r="8" spans="1:6" ht="37.5">
      <c r="A8" s="11" t="s">
        <v>2</v>
      </c>
      <c r="B8" s="16">
        <v>2210</v>
      </c>
      <c r="C8" s="13">
        <f>174918+500670+35500</f>
        <v>711088</v>
      </c>
      <c r="D8" s="13">
        <f>39487.3+168231+2627+500323.96</f>
        <v>710669.26</v>
      </c>
      <c r="E8" s="23">
        <f t="shared" si="0"/>
        <v>418.73999999999069</v>
      </c>
      <c r="F8" s="23">
        <f t="shared" si="1"/>
        <v>418.73999999999069</v>
      </c>
    </row>
    <row r="9" spans="1:6" ht="18.75">
      <c r="A9" s="11" t="s">
        <v>3</v>
      </c>
      <c r="B9" s="16">
        <v>2230</v>
      </c>
      <c r="C9" s="13">
        <f>173360+120000-1500</f>
        <v>291860</v>
      </c>
      <c r="D9" s="13">
        <f>172080.69+119402.97</f>
        <v>291483.66000000003</v>
      </c>
      <c r="E9" s="23">
        <f t="shared" si="0"/>
        <v>376.3399999999674</v>
      </c>
      <c r="F9" s="23">
        <f t="shared" si="1"/>
        <v>376.3399999999674</v>
      </c>
    </row>
    <row r="10" spans="1:6" ht="18.75">
      <c r="A10" s="11" t="s">
        <v>4</v>
      </c>
      <c r="B10" s="16">
        <v>2240</v>
      </c>
      <c r="C10" s="13">
        <f>38380+5500+74387.63</f>
        <v>118267.63</v>
      </c>
      <c r="D10" s="13">
        <v>118267.63</v>
      </c>
      <c r="E10" s="23">
        <f t="shared" si="0"/>
        <v>0</v>
      </c>
      <c r="F10" s="23">
        <f t="shared" si="1"/>
        <v>0</v>
      </c>
    </row>
    <row r="11" spans="1:6" ht="18.75">
      <c r="A11" s="11" t="s">
        <v>5</v>
      </c>
      <c r="B11" s="16">
        <v>2250</v>
      </c>
      <c r="C11" s="13">
        <v>472.48</v>
      </c>
      <c r="D11" s="13">
        <v>472.48</v>
      </c>
      <c r="E11" s="23">
        <f t="shared" si="0"/>
        <v>0</v>
      </c>
      <c r="F11" s="23">
        <f t="shared" si="1"/>
        <v>0</v>
      </c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>
        <f t="shared" si="1"/>
        <v>0</v>
      </c>
    </row>
    <row r="13" spans="1:6" ht="37.5">
      <c r="A13" s="11" t="s">
        <v>7</v>
      </c>
      <c r="B13" s="16">
        <v>2272</v>
      </c>
      <c r="C13" s="13">
        <f>9275+3800</f>
        <v>13075</v>
      </c>
      <c r="D13" s="13">
        <v>12914.8</v>
      </c>
      <c r="E13" s="23">
        <f t="shared" si="0"/>
        <v>160.20000000000073</v>
      </c>
      <c r="F13" s="23">
        <f t="shared" si="1"/>
        <v>160.20000000000073</v>
      </c>
    </row>
    <row r="14" spans="1:6" ht="18.75">
      <c r="A14" s="11" t="s">
        <v>8</v>
      </c>
      <c r="B14" s="16">
        <v>2273</v>
      </c>
      <c r="C14" s="13">
        <f>163180+28000</f>
        <v>191180</v>
      </c>
      <c r="D14" s="13">
        <v>190440.23</v>
      </c>
      <c r="E14" s="23">
        <f t="shared" si="0"/>
        <v>739.76999999998952</v>
      </c>
      <c r="F14" s="23">
        <f t="shared" si="1"/>
        <v>739.76999999998952</v>
      </c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>
        <f t="shared" si="1"/>
        <v>0</v>
      </c>
    </row>
    <row r="16" spans="1:6" ht="18.75">
      <c r="A16" s="11" t="s">
        <v>10</v>
      </c>
      <c r="B16" s="16">
        <v>2275</v>
      </c>
      <c r="C16" s="13">
        <f>278402+431500+1235</f>
        <v>711137</v>
      </c>
      <c r="D16" s="13">
        <v>709850</v>
      </c>
      <c r="E16" s="23">
        <f t="shared" si="0"/>
        <v>1287</v>
      </c>
      <c r="F16" s="23">
        <f t="shared" si="1"/>
        <v>1287</v>
      </c>
    </row>
    <row r="17" spans="1:9" ht="33.75" customHeight="1">
      <c r="A17" s="11" t="s">
        <v>11</v>
      </c>
      <c r="B17" s="16">
        <v>2282</v>
      </c>
      <c r="C17" s="13">
        <f>1800+200</f>
        <v>2000</v>
      </c>
      <c r="D17" s="13">
        <v>1992</v>
      </c>
      <c r="E17" s="23">
        <f t="shared" si="0"/>
        <v>8</v>
      </c>
      <c r="F17" s="23">
        <f t="shared" si="1"/>
        <v>8</v>
      </c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>
        <f t="shared" si="1"/>
        <v>0</v>
      </c>
    </row>
    <row r="19" spans="1:9" ht="15.75" customHeight="1">
      <c r="A19" s="11" t="s">
        <v>15</v>
      </c>
      <c r="B19" s="16">
        <v>2800</v>
      </c>
      <c r="C19" s="13">
        <f>8053-300</f>
        <v>7753</v>
      </c>
      <c r="D19" s="13">
        <v>7714.13</v>
      </c>
      <c r="E19" s="23">
        <f t="shared" si="0"/>
        <v>38.869999999999891</v>
      </c>
      <c r="F19" s="23">
        <f t="shared" si="1"/>
        <v>38.869999999999891</v>
      </c>
    </row>
    <row r="20" spans="1:9" ht="36.75" customHeight="1">
      <c r="A20" s="11" t="s">
        <v>12</v>
      </c>
      <c r="B20" s="16">
        <v>3110</v>
      </c>
      <c r="C20" s="13">
        <f>14000+55880+299330</f>
        <v>369210</v>
      </c>
      <c r="D20" s="13">
        <f>14000+55875.83+299329.6</f>
        <v>369205.43</v>
      </c>
      <c r="E20" s="23">
        <f t="shared" si="0"/>
        <v>4.5700000000069849</v>
      </c>
      <c r="F20" s="23">
        <f t="shared" si="1"/>
        <v>4.5700000000069849</v>
      </c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>
        <f t="shared" si="1"/>
        <v>0</v>
      </c>
      <c r="I21" t="s">
        <v>19</v>
      </c>
    </row>
    <row r="22" spans="1:9" ht="18.7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>
        <f t="shared" si="1"/>
        <v>0</v>
      </c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>
        <f t="shared" si="1"/>
        <v>0</v>
      </c>
    </row>
    <row r="24" spans="1:9" ht="18.75">
      <c r="A24" s="11" t="s">
        <v>13</v>
      </c>
      <c r="B24" s="12"/>
      <c r="C24" s="14">
        <f>SUM(C6:C23)</f>
        <v>6333638.1100000003</v>
      </c>
      <c r="D24" s="36">
        <f>SUM(D6:D23)</f>
        <v>6237477.4400000004</v>
      </c>
      <c r="E24" s="23">
        <f t="shared" si="0"/>
        <v>96160.669999999925</v>
      </c>
      <c r="F24" s="23">
        <f t="shared" si="1"/>
        <v>96160.669999999925</v>
      </c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47" t="s">
        <v>25</v>
      </c>
      <c r="B27" s="48"/>
      <c r="C27" s="48"/>
      <c r="D27" s="48"/>
    </row>
    <row r="28" spans="1:9">
      <c r="D28" s="26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0">
        <v>400</v>
      </c>
      <c r="D30" s="13">
        <v>364</v>
      </c>
      <c r="F30" s="23"/>
    </row>
    <row r="31" spans="1:9" ht="18.75">
      <c r="A31" s="12" t="s">
        <v>3</v>
      </c>
      <c r="B31" s="17">
        <v>2230</v>
      </c>
      <c r="C31" s="30">
        <v>47958.879999999997</v>
      </c>
      <c r="D31" s="30">
        <v>46426.39</v>
      </c>
      <c r="F31" s="23"/>
    </row>
    <row r="32" spans="1:9" ht="18.75" hidden="1">
      <c r="A32" s="12" t="s">
        <v>4</v>
      </c>
      <c r="B32" s="17">
        <v>2240</v>
      </c>
      <c r="C32" s="30"/>
      <c r="D32" s="30"/>
      <c r="F32" s="23"/>
    </row>
    <row r="33" spans="1:6" ht="18.75">
      <c r="A33" s="32" t="s">
        <v>10</v>
      </c>
      <c r="B33" s="34">
        <v>2275</v>
      </c>
      <c r="C33" s="30">
        <v>1</v>
      </c>
      <c r="D33" s="30">
        <v>1</v>
      </c>
      <c r="F33" s="23"/>
    </row>
    <row r="34" spans="1:6" ht="18.75" hidden="1">
      <c r="A34" s="11" t="s">
        <v>15</v>
      </c>
      <c r="B34" s="17">
        <v>2800</v>
      </c>
      <c r="C34" s="30"/>
      <c r="D34" s="30"/>
      <c r="F34" s="23"/>
    </row>
    <row r="35" spans="1:6" ht="37.5" hidden="1">
      <c r="A35" s="11" t="s">
        <v>12</v>
      </c>
      <c r="B35" s="17">
        <v>3110</v>
      </c>
      <c r="C35" s="13"/>
      <c r="D35" s="30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48359.88</v>
      </c>
      <c r="D37" s="14">
        <f>SUM(D30:D36)</f>
        <v>46791.39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43" t="s">
        <v>26</v>
      </c>
      <c r="B40" s="49"/>
      <c r="C40" s="49"/>
      <c r="D40" s="49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0">
        <f>10680.47</f>
        <v>10680.47</v>
      </c>
      <c r="D43" s="30">
        <f>10680.47</f>
        <v>10680.47</v>
      </c>
      <c r="F43" s="23"/>
    </row>
    <row r="44" spans="1:6" ht="18.75">
      <c r="A44" s="12" t="s">
        <v>3</v>
      </c>
      <c r="B44" s="17">
        <v>2230</v>
      </c>
      <c r="C44" s="30">
        <v>44249.34</v>
      </c>
      <c r="D44" s="30">
        <v>44249.34</v>
      </c>
      <c r="F44" s="23"/>
    </row>
    <row r="45" spans="1:6" ht="18.75" hidden="1">
      <c r="A45" s="12" t="s">
        <v>4</v>
      </c>
      <c r="B45" s="17">
        <v>2240</v>
      </c>
      <c r="C45" s="30"/>
      <c r="D45" s="30"/>
      <c r="F45" s="23"/>
    </row>
    <row r="46" spans="1:6" ht="18.75" hidden="1">
      <c r="A46" s="12" t="s">
        <v>10</v>
      </c>
      <c r="B46" s="17">
        <v>2275</v>
      </c>
      <c r="C46" s="30"/>
      <c r="D46" s="30"/>
      <c r="F46" s="23"/>
    </row>
    <row r="47" spans="1:6" ht="18.75" hidden="1">
      <c r="A47" s="11" t="s">
        <v>15</v>
      </c>
      <c r="B47" s="17">
        <v>2800</v>
      </c>
      <c r="C47" s="30"/>
      <c r="D47" s="30"/>
      <c r="F47" s="23"/>
    </row>
    <row r="48" spans="1:6" ht="37.5">
      <c r="A48" s="11" t="s">
        <v>12</v>
      </c>
      <c r="B48" s="17">
        <v>3110</v>
      </c>
      <c r="C48" s="30">
        <v>25352.79</v>
      </c>
      <c r="D48" s="30">
        <v>25352.79</v>
      </c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80282.600000000006</v>
      </c>
      <c r="D50" s="14">
        <f>D43+D44+D47+D48+D49</f>
        <v>80282.600000000006</v>
      </c>
      <c r="F50" s="23"/>
    </row>
    <row r="53" spans="1:6" ht="34.5" customHeight="1">
      <c r="A53" s="43" t="s">
        <v>53</v>
      </c>
      <c r="B53" s="49"/>
      <c r="C53" s="49"/>
      <c r="D53" s="49"/>
    </row>
    <row r="55" spans="1:6" ht="18.75">
      <c r="A55" s="54" t="s">
        <v>48</v>
      </c>
      <c r="B55" s="55"/>
      <c r="C55" s="56" t="s">
        <v>28</v>
      </c>
      <c r="D55" s="55"/>
    </row>
    <row r="56" spans="1:6" ht="18.75">
      <c r="A56" s="32" t="s">
        <v>36</v>
      </c>
      <c r="B56" s="28">
        <v>2210</v>
      </c>
      <c r="C56" s="57">
        <f>290+1680+840+700+300+1200+1080+560+1232+1680</f>
        <v>9562</v>
      </c>
      <c r="D56" s="57"/>
    </row>
    <row r="57" spans="1:6" ht="18.75" hidden="1">
      <c r="A57" s="32" t="s">
        <v>30</v>
      </c>
      <c r="B57" s="28">
        <v>2210</v>
      </c>
      <c r="C57" s="50"/>
      <c r="D57" s="51"/>
    </row>
    <row r="58" spans="1:6" ht="18.75" hidden="1">
      <c r="A58" s="32" t="s">
        <v>33</v>
      </c>
      <c r="B58" s="28">
        <v>2210</v>
      </c>
      <c r="C58" s="50"/>
      <c r="D58" s="51"/>
    </row>
    <row r="59" spans="1:6" ht="18.75" hidden="1">
      <c r="A59" s="32" t="s">
        <v>38</v>
      </c>
      <c r="B59" s="29">
        <v>3110.221</v>
      </c>
      <c r="C59" s="50"/>
      <c r="D59" s="51"/>
    </row>
    <row r="60" spans="1:6" ht="18.75" hidden="1">
      <c r="A60" s="32" t="s">
        <v>29</v>
      </c>
      <c r="B60" s="28">
        <v>2210</v>
      </c>
      <c r="C60" s="50"/>
      <c r="D60" s="51"/>
    </row>
    <row r="61" spans="1:6" ht="18.75" hidden="1">
      <c r="A61" s="32" t="s">
        <v>31</v>
      </c>
      <c r="B61" s="28">
        <v>2210</v>
      </c>
      <c r="C61" s="50"/>
      <c r="D61" s="51"/>
    </row>
    <row r="62" spans="1:6" ht="18.75" hidden="1">
      <c r="A62" s="32" t="s">
        <v>37</v>
      </c>
      <c r="B62" s="28">
        <v>2210</v>
      </c>
      <c r="C62" s="50"/>
      <c r="D62" s="51"/>
    </row>
    <row r="63" spans="1:6" ht="18.75">
      <c r="A63" s="32" t="s">
        <v>32</v>
      </c>
      <c r="B63" s="28">
        <v>3110</v>
      </c>
      <c r="C63" s="52">
        <v>25352.79</v>
      </c>
      <c r="D63" s="53"/>
    </row>
    <row r="64" spans="1:6" ht="18.75" hidden="1">
      <c r="A64" s="32" t="s">
        <v>34</v>
      </c>
      <c r="B64" s="28">
        <v>2210</v>
      </c>
      <c r="C64" s="50"/>
      <c r="D64" s="51"/>
    </row>
    <row r="65" spans="1:4" ht="18.75" hidden="1">
      <c r="A65" s="32" t="s">
        <v>35</v>
      </c>
      <c r="B65" s="28">
        <v>2210</v>
      </c>
      <c r="C65" s="50"/>
      <c r="D65" s="51"/>
    </row>
    <row r="66" spans="1:4" ht="18.75" hidden="1">
      <c r="A66" s="32" t="s">
        <v>47</v>
      </c>
      <c r="B66" s="28">
        <v>2240</v>
      </c>
      <c r="C66" s="50"/>
      <c r="D66" s="51"/>
    </row>
    <row r="67" spans="1:4" ht="18.75">
      <c r="A67" s="32" t="s">
        <v>39</v>
      </c>
      <c r="B67" s="28">
        <v>2230</v>
      </c>
      <c r="C67" s="52">
        <v>44249.34</v>
      </c>
      <c r="D67" s="53"/>
    </row>
    <row r="68" spans="1:4" ht="18.75" hidden="1">
      <c r="A68" s="32" t="s">
        <v>40</v>
      </c>
      <c r="B68" s="28">
        <v>2210</v>
      </c>
      <c r="C68" s="50"/>
      <c r="D68" s="51"/>
    </row>
    <row r="69" spans="1:4" ht="18.75">
      <c r="A69" s="32" t="s">
        <v>46</v>
      </c>
      <c r="B69" s="28">
        <v>2210</v>
      </c>
      <c r="C69" s="52">
        <v>1118.47</v>
      </c>
      <c r="D69" s="53"/>
    </row>
    <row r="70" spans="1:4" ht="18.75" hidden="1">
      <c r="A70" s="32" t="s">
        <v>44</v>
      </c>
      <c r="B70" s="28">
        <v>2210</v>
      </c>
      <c r="C70" s="52"/>
      <c r="D70" s="53"/>
    </row>
    <row r="71" spans="1:4" ht="18.75" hidden="1">
      <c r="A71" s="32" t="s">
        <v>43</v>
      </c>
      <c r="B71" s="28">
        <v>2210</v>
      </c>
      <c r="C71" s="52"/>
      <c r="D71" s="53"/>
    </row>
    <row r="72" spans="1:4" ht="18.75" hidden="1">
      <c r="A72" s="32" t="s">
        <v>45</v>
      </c>
      <c r="B72" s="33">
        <v>2210</v>
      </c>
      <c r="C72" s="52"/>
      <c r="D72" s="53"/>
    </row>
    <row r="73" spans="1:4" ht="18.75">
      <c r="A73" s="60"/>
      <c r="B73" s="61"/>
      <c r="C73" s="52"/>
      <c r="D73" s="53"/>
    </row>
    <row r="74" spans="1:4" ht="18.75">
      <c r="A74" s="60"/>
      <c r="B74" s="61"/>
      <c r="C74" s="62">
        <f>SUM(C56:D73)</f>
        <v>80282.600000000006</v>
      </c>
      <c r="D74" s="63"/>
    </row>
  </sheetData>
  <mergeCells count="29">
    <mergeCell ref="C67:D67"/>
    <mergeCell ref="A73:B73"/>
    <mergeCell ref="C73:D73"/>
    <mergeCell ref="A74:B74"/>
    <mergeCell ref="C74:D74"/>
    <mergeCell ref="C68:D68"/>
    <mergeCell ref="C69:D69"/>
    <mergeCell ref="C70:D70"/>
    <mergeCell ref="C71:D71"/>
    <mergeCell ref="C72:D72"/>
    <mergeCell ref="C62:D62"/>
    <mergeCell ref="C63:D63"/>
    <mergeCell ref="C64:D64"/>
    <mergeCell ref="C65:D65"/>
    <mergeCell ref="C66:D66"/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5:B55"/>
    <mergeCell ref="C55:D55"/>
    <mergeCell ref="C56:D56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I5" sqref="I5"/>
    </sheetView>
  </sheetViews>
  <sheetFormatPr defaultRowHeight="15"/>
  <cols>
    <col min="1" max="1" width="40.875" style="3" customWidth="1"/>
    <col min="2" max="2" width="9" style="1" customWidth="1"/>
    <col min="3" max="3" width="17.5" customWidth="1"/>
    <col min="4" max="4" width="16" customWidth="1"/>
    <col min="5" max="5" width="10.25" hidden="1" customWidth="1"/>
    <col min="6" max="6" width="11.125" hidden="1" customWidth="1"/>
  </cols>
  <sheetData>
    <row r="2" spans="1:6" ht="45.75" customHeight="1">
      <c r="A2" s="43" t="s">
        <v>52</v>
      </c>
      <c r="B2" s="44"/>
      <c r="C2" s="44"/>
      <c r="D2" s="44"/>
    </row>
    <row r="3" spans="1:6" ht="48" customHeight="1">
      <c r="A3" s="58" t="s">
        <v>54</v>
      </c>
      <c r="B3" s="44"/>
      <c r="C3" s="44"/>
      <c r="D3" s="44"/>
    </row>
    <row r="4" spans="1:6" ht="40.5" customHeight="1">
      <c r="A4" s="45" t="s">
        <v>24</v>
      </c>
      <c r="B4" s="46"/>
      <c r="C4" s="46"/>
      <c r="D4" s="46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2017470+19700</f>
        <v>2037170</v>
      </c>
      <c r="D6" s="22">
        <f>1985634.42+35188.27</f>
        <v>2020822.69</v>
      </c>
      <c r="E6" s="23">
        <f>C6-D6</f>
        <v>16347.310000000056</v>
      </c>
      <c r="F6" s="23">
        <f>C6-D6</f>
        <v>16347.310000000056</v>
      </c>
    </row>
    <row r="7" spans="1:6" s="2" customFormat="1" ht="18.75">
      <c r="A7" s="21" t="s">
        <v>41</v>
      </c>
      <c r="B7" s="16">
        <v>2120</v>
      </c>
      <c r="C7" s="22">
        <f>443840+6930</f>
        <v>450770</v>
      </c>
      <c r="D7" s="22">
        <f>7741.41+441760.09</f>
        <v>449501.5</v>
      </c>
      <c r="E7" s="23">
        <f t="shared" ref="E7:E24" si="0">C7-D7</f>
        <v>1268.5</v>
      </c>
      <c r="F7" s="23">
        <f t="shared" ref="F7:F24" si="1">C7-D7</f>
        <v>1268.5</v>
      </c>
    </row>
    <row r="8" spans="1:6" ht="37.5">
      <c r="A8" s="11" t="s">
        <v>2</v>
      </c>
      <c r="B8" s="16">
        <v>2210</v>
      </c>
      <c r="C8" s="13">
        <v>42400</v>
      </c>
      <c r="D8" s="13">
        <f>24316.9+16905+1160</f>
        <v>42381.9</v>
      </c>
      <c r="E8" s="23">
        <f t="shared" si="0"/>
        <v>18.099999999998545</v>
      </c>
      <c r="F8" s="23">
        <f t="shared" si="1"/>
        <v>18.099999999998545</v>
      </c>
    </row>
    <row r="9" spans="1:6" ht="18.75">
      <c r="A9" s="11" t="s">
        <v>3</v>
      </c>
      <c r="B9" s="16">
        <v>2230</v>
      </c>
      <c r="C9" s="13">
        <f>79340-3000</f>
        <v>76340</v>
      </c>
      <c r="D9" s="13">
        <v>76146.81</v>
      </c>
      <c r="E9" s="23">
        <f t="shared" si="0"/>
        <v>193.19000000000233</v>
      </c>
      <c r="F9" s="23">
        <f t="shared" si="1"/>
        <v>193.19000000000233</v>
      </c>
    </row>
    <row r="10" spans="1:6" ht="18.75">
      <c r="A10" s="11" t="s">
        <v>4</v>
      </c>
      <c r="B10" s="16">
        <v>2240</v>
      </c>
      <c r="C10" s="13">
        <f>15580+13852.59</f>
        <v>29432.59</v>
      </c>
      <c r="D10" s="13">
        <v>29432.59</v>
      </c>
      <c r="E10" s="23">
        <f t="shared" si="0"/>
        <v>0</v>
      </c>
      <c r="F10" s="23">
        <f t="shared" si="1"/>
        <v>0</v>
      </c>
    </row>
    <row r="11" spans="1:6" ht="18.75">
      <c r="A11" s="11" t="s">
        <v>5</v>
      </c>
      <c r="B11" s="16">
        <v>2250</v>
      </c>
      <c r="C11" s="13">
        <v>1106.9100000000001</v>
      </c>
      <c r="D11" s="13">
        <v>1106.9100000000001</v>
      </c>
      <c r="E11" s="23">
        <f t="shared" si="0"/>
        <v>0</v>
      </c>
      <c r="F11" s="23">
        <f t="shared" si="1"/>
        <v>0</v>
      </c>
    </row>
    <row r="12" spans="1:6" ht="18.75" hidden="1">
      <c r="A12" s="11" t="s">
        <v>6</v>
      </c>
      <c r="B12" s="16">
        <v>2271</v>
      </c>
      <c r="C12" s="13"/>
      <c r="D12" s="13"/>
      <c r="E12" s="23">
        <f t="shared" si="0"/>
        <v>0</v>
      </c>
      <c r="F12" s="23">
        <f t="shared" si="1"/>
        <v>0</v>
      </c>
    </row>
    <row r="13" spans="1:6" ht="37.5">
      <c r="A13" s="11" t="s">
        <v>7</v>
      </c>
      <c r="B13" s="16">
        <v>2272</v>
      </c>
      <c r="C13" s="13">
        <v>2270</v>
      </c>
      <c r="D13" s="13">
        <v>1909</v>
      </c>
      <c r="E13" s="23">
        <f t="shared" si="0"/>
        <v>361</v>
      </c>
      <c r="F13" s="23">
        <f t="shared" si="1"/>
        <v>361</v>
      </c>
    </row>
    <row r="14" spans="1:6" ht="18.75">
      <c r="A14" s="11" t="s">
        <v>8</v>
      </c>
      <c r="B14" s="16">
        <v>2273</v>
      </c>
      <c r="C14" s="13">
        <f>67750+7500</f>
        <v>75250</v>
      </c>
      <c r="D14" s="13">
        <v>74936.350000000006</v>
      </c>
      <c r="E14" s="23">
        <f t="shared" si="0"/>
        <v>313.64999999999418</v>
      </c>
      <c r="F14" s="23">
        <f t="shared" si="1"/>
        <v>313.64999999999418</v>
      </c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>
        <f t="shared" si="1"/>
        <v>0</v>
      </c>
    </row>
    <row r="16" spans="1:6" ht="18.75">
      <c r="A16" s="11" t="s">
        <v>10</v>
      </c>
      <c r="B16" s="16">
        <v>2275</v>
      </c>
      <c r="C16" s="13">
        <f>498600+1235</f>
        <v>499835</v>
      </c>
      <c r="D16" s="13">
        <v>498600</v>
      </c>
      <c r="E16" s="23">
        <f t="shared" si="0"/>
        <v>1235</v>
      </c>
      <c r="F16" s="23">
        <f t="shared" si="1"/>
        <v>1235</v>
      </c>
    </row>
    <row r="17" spans="1:9" ht="35.25" customHeight="1">
      <c r="A17" s="11" t="s">
        <v>11</v>
      </c>
      <c r="B17" s="16">
        <v>2282</v>
      </c>
      <c r="C17" s="13">
        <v>1800</v>
      </c>
      <c r="D17" s="13">
        <v>1692</v>
      </c>
      <c r="E17" s="23">
        <f t="shared" si="0"/>
        <v>108</v>
      </c>
      <c r="F17" s="23">
        <f t="shared" si="1"/>
        <v>108</v>
      </c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>
        <f t="shared" si="1"/>
        <v>0</v>
      </c>
    </row>
    <row r="19" spans="1:9" ht="15.75" customHeight="1">
      <c r="A19" s="11" t="s">
        <v>15</v>
      </c>
      <c r="B19" s="16">
        <v>2800</v>
      </c>
      <c r="C19" s="13">
        <f>5930+1300</f>
        <v>7230</v>
      </c>
      <c r="D19" s="13">
        <v>7199.39</v>
      </c>
      <c r="E19" s="23">
        <f t="shared" si="0"/>
        <v>30.609999999999673</v>
      </c>
      <c r="F19" s="23">
        <f t="shared" si="1"/>
        <v>30.609999999999673</v>
      </c>
    </row>
    <row r="20" spans="1:9" ht="36" customHeight="1">
      <c r="A20" s="11" t="s">
        <v>12</v>
      </c>
      <c r="B20" s="16">
        <v>3110</v>
      </c>
      <c r="C20" s="13">
        <f>14000+62200</f>
        <v>76200</v>
      </c>
      <c r="D20" s="13">
        <f>14000+62175.83</f>
        <v>76175.83</v>
      </c>
      <c r="E20" s="23">
        <f t="shared" si="0"/>
        <v>24.169999999998254</v>
      </c>
      <c r="F20" s="23">
        <f t="shared" si="1"/>
        <v>24.169999999998254</v>
      </c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>
        <f t="shared" si="1"/>
        <v>0</v>
      </c>
      <c r="I21" t="s">
        <v>19</v>
      </c>
    </row>
    <row r="22" spans="1:9" ht="18.7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>
        <f t="shared" si="1"/>
        <v>0</v>
      </c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>
        <f t="shared" si="1"/>
        <v>0</v>
      </c>
    </row>
    <row r="24" spans="1:9" ht="18.75">
      <c r="A24" s="11" t="s">
        <v>13</v>
      </c>
      <c r="B24" s="16"/>
      <c r="C24" s="14">
        <f>SUM(C6:C23)</f>
        <v>3299804.5</v>
      </c>
      <c r="D24" s="35">
        <f>SUM(D6:D23)</f>
        <v>3279904.97</v>
      </c>
      <c r="E24" s="23">
        <f t="shared" si="0"/>
        <v>19899.529999999795</v>
      </c>
      <c r="F24" s="23">
        <f t="shared" si="1"/>
        <v>19899.529999999795</v>
      </c>
    </row>
    <row r="25" spans="1:9">
      <c r="C25" s="4"/>
      <c r="D25" s="4"/>
    </row>
    <row r="26" spans="1:9" hidden="1">
      <c r="C26" s="4"/>
      <c r="D26" s="4"/>
    </row>
    <row r="27" spans="1:9" ht="30" hidden="1" customHeight="1">
      <c r="A27" s="47" t="s">
        <v>25</v>
      </c>
      <c r="B27" s="48"/>
      <c r="C27" s="48"/>
      <c r="D27" s="48"/>
    </row>
    <row r="28" spans="1:9" hidden="1">
      <c r="D28" s="26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>
        <v>370</v>
      </c>
      <c r="D30" s="13"/>
      <c r="F30" s="23"/>
    </row>
    <row r="31" spans="1:9" ht="18.75" hidden="1">
      <c r="A31" s="12" t="s">
        <v>3</v>
      </c>
      <c r="B31" s="17">
        <v>2230</v>
      </c>
      <c r="C31" s="13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11" t="s">
        <v>15</v>
      </c>
      <c r="B33" s="17">
        <v>2800</v>
      </c>
      <c r="C33" s="13"/>
      <c r="D33" s="13"/>
      <c r="F33" s="23"/>
    </row>
    <row r="34" spans="1:6" ht="37.5" hidden="1">
      <c r="A34" s="11" t="s">
        <v>12</v>
      </c>
      <c r="B34" s="17">
        <v>3110</v>
      </c>
      <c r="C34" s="13"/>
      <c r="D34" s="13"/>
      <c r="F34" s="23"/>
    </row>
    <row r="35" spans="1:6" ht="18.75" hidden="1">
      <c r="A35" s="18" t="s">
        <v>16</v>
      </c>
      <c r="B35" s="19">
        <v>3132</v>
      </c>
      <c r="C35" s="20"/>
      <c r="D35" s="20"/>
      <c r="F35" s="23"/>
    </row>
    <row r="36" spans="1:6" ht="18.75" hidden="1">
      <c r="A36" s="11" t="s">
        <v>13</v>
      </c>
      <c r="B36" s="17"/>
      <c r="C36" s="14">
        <f>SUM(C30:C35)</f>
        <v>370</v>
      </c>
      <c r="D36" s="14">
        <f>SUM(D30:D35)</f>
        <v>0</v>
      </c>
      <c r="F36" s="23"/>
    </row>
    <row r="37" spans="1:6" hidden="1">
      <c r="A37" s="1"/>
      <c r="B37" s="5"/>
      <c r="C37" s="4"/>
      <c r="D37" s="4"/>
    </row>
    <row r="38" spans="1:6" hidden="1">
      <c r="A38" s="1"/>
      <c r="B38" s="5"/>
      <c r="C38" s="4"/>
      <c r="D38" s="4"/>
    </row>
    <row r="39" spans="1:6" ht="39" customHeight="1">
      <c r="A39" s="43" t="s">
        <v>26</v>
      </c>
      <c r="B39" s="49"/>
      <c r="C39" s="49"/>
      <c r="D39" s="49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30">
        <v>814.81</v>
      </c>
      <c r="D42" s="30">
        <v>814.81</v>
      </c>
      <c r="F42" s="23"/>
    </row>
    <row r="43" spans="1:6" ht="18.75">
      <c r="A43" s="12" t="s">
        <v>3</v>
      </c>
      <c r="B43" s="17">
        <v>2230</v>
      </c>
      <c r="C43" s="30">
        <v>18208.3</v>
      </c>
      <c r="D43" s="30">
        <v>18208.3</v>
      </c>
      <c r="F43" s="23"/>
    </row>
    <row r="44" spans="1:6" ht="18.75" hidden="1">
      <c r="A44" s="12" t="s">
        <v>4</v>
      </c>
      <c r="B44" s="17">
        <v>2240</v>
      </c>
      <c r="C44" s="30"/>
      <c r="D44" s="30"/>
      <c r="F44" s="23"/>
    </row>
    <row r="45" spans="1:6" ht="18.75" hidden="1">
      <c r="A45" s="32" t="s">
        <v>10</v>
      </c>
      <c r="B45" s="34">
        <v>2275</v>
      </c>
      <c r="C45" s="30"/>
      <c r="D45" s="30"/>
      <c r="F45" s="23"/>
    </row>
    <row r="46" spans="1:6" ht="18.75" hidden="1">
      <c r="A46" s="11" t="s">
        <v>15</v>
      </c>
      <c r="B46" s="17">
        <v>2800</v>
      </c>
      <c r="C46" s="30"/>
      <c r="D46" s="30"/>
      <c r="F46" s="23"/>
    </row>
    <row r="47" spans="1:6" ht="37.5">
      <c r="A47" s="11" t="s">
        <v>12</v>
      </c>
      <c r="B47" s="17">
        <v>3110</v>
      </c>
      <c r="C47" s="30">
        <v>4410.37</v>
      </c>
      <c r="D47" s="30">
        <v>4410.37</v>
      </c>
      <c r="F47" s="23"/>
    </row>
    <row r="48" spans="1:6" ht="18.75" hidden="1">
      <c r="A48" s="18" t="s">
        <v>16</v>
      </c>
      <c r="B48" s="19">
        <v>3132</v>
      </c>
      <c r="C48" s="41"/>
      <c r="D48" s="41"/>
      <c r="F48" s="23"/>
    </row>
    <row r="49" spans="1:6" ht="18.75">
      <c r="A49" s="11" t="s">
        <v>13</v>
      </c>
      <c r="B49" s="17"/>
      <c r="C49" s="14">
        <f>C42+C43+C46+C47+C48</f>
        <v>23433.48</v>
      </c>
      <c r="D49" s="14">
        <f>D42+D43+D46+D47+D48</f>
        <v>23433.48</v>
      </c>
      <c r="F49" s="23"/>
    </row>
    <row r="52" spans="1:6" ht="33.75" customHeight="1">
      <c r="A52" s="43" t="s">
        <v>53</v>
      </c>
      <c r="B52" s="49"/>
      <c r="C52" s="49"/>
      <c r="D52" s="49"/>
    </row>
    <row r="53" spans="1:6" ht="18.75">
      <c r="A53" s="54" t="s">
        <v>27</v>
      </c>
      <c r="B53" s="55"/>
      <c r="C53" s="56" t="s">
        <v>28</v>
      </c>
      <c r="D53" s="55"/>
    </row>
    <row r="54" spans="1:6" ht="37.5" hidden="1">
      <c r="A54" s="32" t="s">
        <v>2</v>
      </c>
      <c r="B54" s="28">
        <v>2210</v>
      </c>
      <c r="C54" s="66"/>
      <c r="D54" s="66"/>
    </row>
    <row r="55" spans="1:6" ht="18.75" hidden="1">
      <c r="A55" s="32" t="s">
        <v>30</v>
      </c>
      <c r="B55" s="28">
        <v>2210</v>
      </c>
      <c r="C55" s="64"/>
      <c r="D55" s="65"/>
    </row>
    <row r="56" spans="1:6" ht="18.75" hidden="1">
      <c r="A56" s="32" t="s">
        <v>33</v>
      </c>
      <c r="B56" s="28">
        <v>2210</v>
      </c>
      <c r="C56" s="64"/>
      <c r="D56" s="65"/>
    </row>
    <row r="57" spans="1:6" ht="18.75" hidden="1">
      <c r="A57" s="32" t="s">
        <v>38</v>
      </c>
      <c r="B57" s="29">
        <v>3110.221</v>
      </c>
      <c r="C57" s="52"/>
      <c r="D57" s="53"/>
    </row>
    <row r="58" spans="1:6" ht="18.75" hidden="1">
      <c r="A58" s="32" t="s">
        <v>29</v>
      </c>
      <c r="B58" s="28">
        <v>2210</v>
      </c>
      <c r="C58" s="64"/>
      <c r="D58" s="65"/>
    </row>
    <row r="59" spans="1:6" ht="18.75" hidden="1">
      <c r="A59" s="32" t="s">
        <v>31</v>
      </c>
      <c r="B59" s="28">
        <v>2210</v>
      </c>
      <c r="C59" s="64"/>
      <c r="D59" s="65"/>
    </row>
    <row r="60" spans="1:6" ht="18.75" hidden="1">
      <c r="A60" s="32" t="s">
        <v>37</v>
      </c>
      <c r="B60" s="28">
        <v>2210</v>
      </c>
      <c r="C60" s="64"/>
      <c r="D60" s="65"/>
    </row>
    <row r="61" spans="1:6" ht="18.75">
      <c r="A61" s="32" t="s">
        <v>32</v>
      </c>
      <c r="B61" s="28">
        <v>3110</v>
      </c>
      <c r="C61" s="52">
        <v>4410.37</v>
      </c>
      <c r="D61" s="53"/>
    </row>
    <row r="62" spans="1:6" ht="18.75" hidden="1">
      <c r="A62" s="32" t="s">
        <v>34</v>
      </c>
      <c r="B62" s="28">
        <v>2210</v>
      </c>
      <c r="C62" s="50"/>
      <c r="D62" s="51"/>
    </row>
    <row r="63" spans="1:6" ht="18.75" hidden="1">
      <c r="A63" s="32" t="s">
        <v>35</v>
      </c>
      <c r="B63" s="28">
        <v>2210</v>
      </c>
      <c r="C63" s="50"/>
      <c r="D63" s="51"/>
    </row>
    <row r="64" spans="1:6" ht="18.75" hidden="1">
      <c r="A64" s="32" t="s">
        <v>47</v>
      </c>
      <c r="B64" s="28">
        <v>2240</v>
      </c>
      <c r="C64" s="50"/>
      <c r="D64" s="51"/>
    </row>
    <row r="65" spans="1:4" ht="18.75">
      <c r="A65" s="32" t="s">
        <v>39</v>
      </c>
      <c r="B65" s="28">
        <v>2230</v>
      </c>
      <c r="C65" s="52">
        <v>18208.3</v>
      </c>
      <c r="D65" s="53"/>
    </row>
    <row r="66" spans="1:4" ht="18.75" hidden="1">
      <c r="A66" s="32" t="s">
        <v>40</v>
      </c>
      <c r="B66" s="28">
        <v>2210</v>
      </c>
      <c r="C66" s="50"/>
      <c r="D66" s="51"/>
    </row>
    <row r="67" spans="1:4" ht="18.75">
      <c r="A67" s="32" t="s">
        <v>46</v>
      </c>
      <c r="B67" s="28">
        <v>2210</v>
      </c>
      <c r="C67" s="52">
        <v>814.81</v>
      </c>
      <c r="D67" s="53"/>
    </row>
    <row r="68" spans="1:4" ht="18.75" hidden="1">
      <c r="A68" s="32" t="s">
        <v>44</v>
      </c>
      <c r="B68" s="28">
        <v>2210</v>
      </c>
      <c r="C68" s="52"/>
      <c r="D68" s="53"/>
    </row>
    <row r="69" spans="1:4" ht="18.75" hidden="1">
      <c r="A69" s="32" t="s">
        <v>43</v>
      </c>
      <c r="B69" s="28">
        <v>2210</v>
      </c>
      <c r="C69" s="52"/>
      <c r="D69" s="53"/>
    </row>
    <row r="70" spans="1:4" ht="18.75" hidden="1">
      <c r="A70" s="32" t="s">
        <v>45</v>
      </c>
      <c r="B70" s="33">
        <v>2210</v>
      </c>
      <c r="C70" s="52"/>
      <c r="D70" s="53"/>
    </row>
    <row r="71" spans="1:4" ht="18.75">
      <c r="A71" s="60"/>
      <c r="B71" s="61"/>
      <c r="C71" s="52"/>
      <c r="D71" s="53"/>
    </row>
    <row r="72" spans="1:4" ht="18.75">
      <c r="A72" s="60"/>
      <c r="B72" s="61"/>
      <c r="C72" s="62">
        <f>SUM(C54:D71)</f>
        <v>23433.48</v>
      </c>
      <c r="D72" s="63"/>
    </row>
  </sheetData>
  <mergeCells count="29"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  <mergeCell ref="C61:D61"/>
    <mergeCell ref="C62:D62"/>
    <mergeCell ref="C63:D63"/>
    <mergeCell ref="C64:D64"/>
    <mergeCell ref="C65:D65"/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H5" sqref="H5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1.625" hidden="1" customWidth="1"/>
  </cols>
  <sheetData>
    <row r="2" spans="1:6" ht="65.25" customHeight="1">
      <c r="A2" s="43" t="s">
        <v>52</v>
      </c>
      <c r="B2" s="44"/>
      <c r="C2" s="44"/>
      <c r="D2" s="44"/>
    </row>
    <row r="3" spans="1:6" ht="65.25" customHeight="1">
      <c r="A3" s="58" t="s">
        <v>57</v>
      </c>
      <c r="B3" s="44"/>
      <c r="C3" s="44"/>
      <c r="D3" s="44"/>
    </row>
    <row r="4" spans="1:6" ht="38.25" customHeight="1">
      <c r="A4" s="45" t="s">
        <v>24</v>
      </c>
      <c r="B4" s="46"/>
      <c r="C4" s="46"/>
      <c r="D4" s="46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f>2479360+426630</f>
        <v>2905990</v>
      </c>
      <c r="D6" s="22">
        <f>2453279.11+328405.21</f>
        <v>2781684.32</v>
      </c>
      <c r="E6" s="23">
        <f>C6-D6</f>
        <v>124305.68000000017</v>
      </c>
      <c r="F6" s="23">
        <f>C6-D6</f>
        <v>124305.68000000017</v>
      </c>
    </row>
    <row r="7" spans="1:6" s="2" customFormat="1" ht="18.75">
      <c r="A7" s="21" t="s">
        <v>41</v>
      </c>
      <c r="B7" s="16">
        <v>2120</v>
      </c>
      <c r="C7" s="22">
        <f>545460+90910</f>
        <v>636370</v>
      </c>
      <c r="D7" s="22">
        <f>77714.2+528396.9</f>
        <v>606111.1</v>
      </c>
      <c r="E7" s="23">
        <f t="shared" ref="E7:E24" si="0">C7-D7</f>
        <v>30258.900000000023</v>
      </c>
      <c r="F7" s="23">
        <f t="shared" ref="F7:F24" si="1">C7-D7</f>
        <v>30258.900000000023</v>
      </c>
    </row>
    <row r="8" spans="1:6" ht="37.5">
      <c r="A8" s="11" t="s">
        <v>2</v>
      </c>
      <c r="B8" s="16">
        <v>2210</v>
      </c>
      <c r="C8" s="13">
        <f>33340+147410+4000+300+14100</f>
        <v>199150</v>
      </c>
      <c r="D8" s="13">
        <f>28214.5+138905+1975+30000</f>
        <v>199094.5</v>
      </c>
      <c r="E8" s="23">
        <f t="shared" si="0"/>
        <v>55.5</v>
      </c>
      <c r="F8" s="23">
        <f t="shared" si="1"/>
        <v>55.5</v>
      </c>
    </row>
    <row r="9" spans="1:6" ht="18.75">
      <c r="A9" s="11" t="s">
        <v>3</v>
      </c>
      <c r="B9" s="16">
        <v>2230</v>
      </c>
      <c r="C9" s="13">
        <f>238580+170430-30500-120000+3000+1500+5000-300</f>
        <v>267710</v>
      </c>
      <c r="D9" s="13">
        <f>148510.13+119037.13</f>
        <v>267547.26</v>
      </c>
      <c r="E9" s="23">
        <f t="shared" si="0"/>
        <v>162.73999999999069</v>
      </c>
      <c r="F9" s="23">
        <f t="shared" si="1"/>
        <v>162.73999999999069</v>
      </c>
    </row>
    <row r="10" spans="1:6" ht="18.75">
      <c r="A10" s="11" t="s">
        <v>4</v>
      </c>
      <c r="B10" s="16">
        <v>2240</v>
      </c>
      <c r="C10" s="13">
        <f>46570+42800</f>
        <v>89370</v>
      </c>
      <c r="D10" s="13">
        <f>129.47+89209.72</f>
        <v>89339.19</v>
      </c>
      <c r="E10" s="23">
        <f t="shared" si="0"/>
        <v>30.809999999997672</v>
      </c>
      <c r="F10" s="23">
        <f t="shared" si="1"/>
        <v>30.809999999997672</v>
      </c>
    </row>
    <row r="11" spans="1:6" ht="18.75">
      <c r="A11" s="11" t="s">
        <v>5</v>
      </c>
      <c r="B11" s="16">
        <v>2250</v>
      </c>
      <c r="C11" s="13">
        <v>900</v>
      </c>
      <c r="D11" s="13">
        <v>900</v>
      </c>
      <c r="E11" s="23">
        <f t="shared" si="0"/>
        <v>0</v>
      </c>
      <c r="F11" s="23">
        <f t="shared" si="1"/>
        <v>0</v>
      </c>
    </row>
    <row r="12" spans="1:6" ht="18.75">
      <c r="A12" s="11" t="s">
        <v>6</v>
      </c>
      <c r="B12" s="16">
        <v>2271</v>
      </c>
      <c r="C12" s="13">
        <f>531000+157340</f>
        <v>688340</v>
      </c>
      <c r="D12" s="13">
        <f>530930.68+157303.5</f>
        <v>688234.18</v>
      </c>
      <c r="E12" s="23">
        <f t="shared" si="0"/>
        <v>105.81999999994878</v>
      </c>
      <c r="F12" s="23">
        <f t="shared" si="1"/>
        <v>105.81999999994878</v>
      </c>
    </row>
    <row r="13" spans="1:6" ht="37.5" hidden="1">
      <c r="A13" s="11" t="s">
        <v>7</v>
      </c>
      <c r="B13" s="16">
        <v>2272</v>
      </c>
      <c r="C13" s="13"/>
      <c r="D13" s="13"/>
      <c r="E13" s="23">
        <f t="shared" si="0"/>
        <v>0</v>
      </c>
      <c r="F13" s="23">
        <f t="shared" si="1"/>
        <v>0</v>
      </c>
    </row>
    <row r="14" spans="1:6" ht="18.75">
      <c r="A14" s="11" t="s">
        <v>8</v>
      </c>
      <c r="B14" s="16">
        <v>2273</v>
      </c>
      <c r="C14" s="13">
        <f>55070+43070</f>
        <v>98140</v>
      </c>
      <c r="D14" s="13">
        <f>57326.63+36408.43</f>
        <v>93735.06</v>
      </c>
      <c r="E14" s="23">
        <f t="shared" si="0"/>
        <v>4404.9400000000023</v>
      </c>
      <c r="F14" s="23">
        <f t="shared" si="1"/>
        <v>4404.9400000000023</v>
      </c>
    </row>
    <row r="15" spans="1:6" ht="18.75" hidden="1">
      <c r="A15" s="11" t="s">
        <v>9</v>
      </c>
      <c r="B15" s="16">
        <v>2274</v>
      </c>
      <c r="C15" s="13"/>
      <c r="D15" s="13"/>
      <c r="E15" s="23">
        <f t="shared" si="0"/>
        <v>0</v>
      </c>
      <c r="F15" s="23">
        <f t="shared" si="1"/>
        <v>0</v>
      </c>
    </row>
    <row r="16" spans="1:6" ht="18.75" hidden="1">
      <c r="A16" s="11" t="s">
        <v>10</v>
      </c>
      <c r="B16" s="16">
        <v>2275</v>
      </c>
      <c r="C16" s="13"/>
      <c r="D16" s="13"/>
      <c r="E16" s="23">
        <f t="shared" si="0"/>
        <v>0</v>
      </c>
      <c r="F16" s="23">
        <f t="shared" si="1"/>
        <v>0</v>
      </c>
    </row>
    <row r="17" spans="1:9" ht="34.5" customHeight="1">
      <c r="A17" s="11" t="s">
        <v>11</v>
      </c>
      <c r="B17" s="16">
        <v>2282</v>
      </c>
      <c r="C17" s="13">
        <f>1200+200</f>
        <v>1400</v>
      </c>
      <c r="D17" s="13">
        <v>1392</v>
      </c>
      <c r="E17" s="23">
        <f t="shared" si="0"/>
        <v>8</v>
      </c>
      <c r="F17" s="23">
        <f t="shared" si="1"/>
        <v>8</v>
      </c>
    </row>
    <row r="18" spans="1:9" ht="18" hidden="1" customHeight="1">
      <c r="A18" s="11" t="s">
        <v>14</v>
      </c>
      <c r="B18" s="16">
        <v>2730</v>
      </c>
      <c r="C18" s="13"/>
      <c r="D18" s="13"/>
      <c r="E18" s="23">
        <f t="shared" si="0"/>
        <v>0</v>
      </c>
      <c r="F18" s="23">
        <f t="shared" si="1"/>
        <v>0</v>
      </c>
    </row>
    <row r="19" spans="1:9" ht="15.75" customHeight="1">
      <c r="A19" s="11" t="s">
        <v>15</v>
      </c>
      <c r="B19" s="16">
        <v>2800</v>
      </c>
      <c r="C19" s="13">
        <v>50</v>
      </c>
      <c r="D19" s="13">
        <v>45.85</v>
      </c>
      <c r="E19" s="23">
        <f t="shared" si="0"/>
        <v>4.1499999999999986</v>
      </c>
      <c r="F19" s="23">
        <f t="shared" si="1"/>
        <v>4.1499999999999986</v>
      </c>
    </row>
    <row r="20" spans="1:9" ht="39" customHeight="1">
      <c r="A20" s="11" t="s">
        <v>12</v>
      </c>
      <c r="B20" s="16">
        <v>3110</v>
      </c>
      <c r="C20" s="13">
        <f>14000+94400</f>
        <v>108400</v>
      </c>
      <c r="D20" s="13">
        <f>14000+94359.83</f>
        <v>108359.83</v>
      </c>
      <c r="E20" s="23">
        <f t="shared" si="0"/>
        <v>40.169999999998254</v>
      </c>
      <c r="F20" s="23">
        <f t="shared" si="1"/>
        <v>40.169999999998254</v>
      </c>
      <c r="H20" s="31"/>
    </row>
    <row r="21" spans="1:9" ht="37.5" hidden="1">
      <c r="A21" s="11" t="s">
        <v>20</v>
      </c>
      <c r="B21" s="16">
        <v>3122</v>
      </c>
      <c r="C21" s="13"/>
      <c r="D21" s="13"/>
      <c r="E21" s="23">
        <f t="shared" si="0"/>
        <v>0</v>
      </c>
      <c r="F21" s="23">
        <f t="shared" si="1"/>
        <v>0</v>
      </c>
      <c r="I21" t="s">
        <v>19</v>
      </c>
    </row>
    <row r="22" spans="1:9" ht="18.75" hidden="1">
      <c r="A22" s="11" t="s">
        <v>21</v>
      </c>
      <c r="B22" s="16">
        <v>3132</v>
      </c>
      <c r="C22" s="13"/>
      <c r="D22" s="13"/>
      <c r="E22" s="23">
        <f t="shared" si="0"/>
        <v>0</v>
      </c>
      <c r="F22" s="23">
        <f t="shared" si="1"/>
        <v>0</v>
      </c>
    </row>
    <row r="23" spans="1:9" ht="37.5" hidden="1">
      <c r="A23" s="27" t="s">
        <v>42</v>
      </c>
      <c r="B23" s="16">
        <v>3142</v>
      </c>
      <c r="C23" s="13"/>
      <c r="D23" s="13"/>
      <c r="E23" s="23">
        <f t="shared" si="0"/>
        <v>0</v>
      </c>
      <c r="F23" s="23">
        <f t="shared" si="1"/>
        <v>0</v>
      </c>
    </row>
    <row r="24" spans="1:9" ht="18.75" customHeight="1">
      <c r="A24" s="11" t="s">
        <v>13</v>
      </c>
      <c r="B24" s="16"/>
      <c r="C24" s="14">
        <f>SUM(C6:C23)</f>
        <v>4995820</v>
      </c>
      <c r="D24" s="36">
        <f>SUM(D6:D23)</f>
        <v>4836443.2899999991</v>
      </c>
      <c r="E24" s="23">
        <f t="shared" si="0"/>
        <v>159376.71000000089</v>
      </c>
      <c r="F24" s="23">
        <f t="shared" si="1"/>
        <v>159376.71000000089</v>
      </c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47" t="s">
        <v>25</v>
      </c>
      <c r="B27" s="48"/>
      <c r="C27" s="48"/>
      <c r="D27" s="48"/>
    </row>
    <row r="28" spans="1:9" ht="18.75">
      <c r="A28" s="24"/>
      <c r="B28" s="25"/>
      <c r="C28" s="25"/>
      <c r="D28" s="26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30"/>
      <c r="D30" s="13"/>
      <c r="F30" s="23"/>
    </row>
    <row r="31" spans="1:9" ht="18.75">
      <c r="A31" s="12" t="s">
        <v>3</v>
      </c>
      <c r="B31" s="17">
        <v>2230</v>
      </c>
      <c r="C31" s="30">
        <v>47310.82</v>
      </c>
      <c r="D31" s="30">
        <v>45799.03</v>
      </c>
      <c r="F31" s="23"/>
    </row>
    <row r="32" spans="1:9" ht="18.75" hidden="1">
      <c r="A32" s="12" t="s">
        <v>4</v>
      </c>
      <c r="B32" s="17">
        <v>2240</v>
      </c>
      <c r="C32" s="30"/>
      <c r="D32" s="13"/>
      <c r="F32" s="23"/>
    </row>
    <row r="33" spans="1:6" ht="18.75" hidden="1">
      <c r="A33" s="32" t="s">
        <v>10</v>
      </c>
      <c r="B33" s="34">
        <v>2275</v>
      </c>
      <c r="C33" s="30"/>
      <c r="D33" s="13"/>
      <c r="F33" s="23"/>
    </row>
    <row r="34" spans="1:6" ht="18.75" hidden="1">
      <c r="A34" s="11" t="s">
        <v>15</v>
      </c>
      <c r="B34" s="17">
        <v>2800</v>
      </c>
      <c r="C34" s="13"/>
      <c r="D34" s="13"/>
      <c r="F34" s="23"/>
    </row>
    <row r="35" spans="1:6" ht="37.5" hidden="1">
      <c r="A35" s="11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>
      <c r="A37" s="11" t="s">
        <v>13</v>
      </c>
      <c r="B37" s="17"/>
      <c r="C37" s="14">
        <f>SUM(C30:C36)</f>
        <v>47310.82</v>
      </c>
      <c r="D37" s="14">
        <f>SUM(D30:D36)</f>
        <v>45799.03</v>
      </c>
      <c r="F37" s="23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43" t="s">
        <v>26</v>
      </c>
      <c r="B40" s="49"/>
      <c r="C40" s="49"/>
      <c r="D40" s="49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0">
        <v>1017.25</v>
      </c>
      <c r="D43" s="30">
        <v>1017.25</v>
      </c>
      <c r="F43" s="23"/>
    </row>
    <row r="44" spans="1:6" ht="18.75">
      <c r="A44" s="12" t="s">
        <v>3</v>
      </c>
      <c r="B44" s="17">
        <v>2230</v>
      </c>
      <c r="C44" s="30">
        <v>67694.19</v>
      </c>
      <c r="D44" s="30">
        <v>67694.19</v>
      </c>
      <c r="F44" s="23"/>
    </row>
    <row r="45" spans="1:6" ht="18.75" hidden="1">
      <c r="A45" s="12" t="s">
        <v>4</v>
      </c>
      <c r="B45" s="17">
        <v>2240</v>
      </c>
      <c r="C45" s="30"/>
      <c r="D45" s="30"/>
      <c r="F45" s="23"/>
    </row>
    <row r="46" spans="1:6" ht="18.75" hidden="1">
      <c r="A46" s="32" t="s">
        <v>10</v>
      </c>
      <c r="B46" s="34">
        <v>2275</v>
      </c>
      <c r="C46" s="30"/>
      <c r="D46" s="30"/>
      <c r="F46" s="23"/>
    </row>
    <row r="47" spans="1:6" ht="18.75" hidden="1">
      <c r="A47" s="11" t="s">
        <v>15</v>
      </c>
      <c r="B47" s="17">
        <v>2800</v>
      </c>
      <c r="C47" s="30"/>
      <c r="D47" s="30"/>
      <c r="F47" s="23"/>
    </row>
    <row r="48" spans="1:6" ht="37.5">
      <c r="A48" s="11" t="s">
        <v>12</v>
      </c>
      <c r="B48" s="17">
        <v>3110</v>
      </c>
      <c r="C48" s="30">
        <v>16102.85</v>
      </c>
      <c r="D48" s="30">
        <v>16102.85</v>
      </c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>
      <c r="A50" s="11" t="s">
        <v>13</v>
      </c>
      <c r="B50" s="17"/>
      <c r="C50" s="14">
        <f>C43+C44+C47+C48+C49</f>
        <v>84814.290000000008</v>
      </c>
      <c r="D50" s="14">
        <f>D43+D44+D47+D48+D49</f>
        <v>84814.290000000008</v>
      </c>
      <c r="F50" s="23"/>
    </row>
    <row r="53" spans="1:6" ht="35.25" customHeight="1">
      <c r="A53" s="43" t="s">
        <v>53</v>
      </c>
      <c r="B53" s="49"/>
      <c r="C53" s="49"/>
      <c r="D53" s="49"/>
    </row>
    <row r="54" spans="1:6" ht="18.75">
      <c r="A54" s="54" t="s">
        <v>27</v>
      </c>
      <c r="B54" s="55"/>
      <c r="C54" s="56" t="s">
        <v>28</v>
      </c>
      <c r="D54" s="55"/>
    </row>
    <row r="55" spans="1:6" ht="75" hidden="1">
      <c r="A55" s="32" t="s">
        <v>48</v>
      </c>
      <c r="B55" s="28">
        <v>2210</v>
      </c>
      <c r="C55" s="66"/>
      <c r="D55" s="66"/>
    </row>
    <row r="56" spans="1:6" ht="18.75" hidden="1">
      <c r="A56" s="32" t="s">
        <v>30</v>
      </c>
      <c r="B56" s="28">
        <v>2210</v>
      </c>
      <c r="C56" s="64"/>
      <c r="D56" s="65"/>
    </row>
    <row r="57" spans="1:6" ht="18.75" hidden="1">
      <c r="A57" s="32" t="s">
        <v>33</v>
      </c>
      <c r="B57" s="28">
        <v>2210</v>
      </c>
      <c r="C57" s="64"/>
      <c r="D57" s="65"/>
    </row>
    <row r="58" spans="1:6" ht="18.75" hidden="1">
      <c r="A58" s="32" t="s">
        <v>38</v>
      </c>
      <c r="B58" s="29">
        <v>3110.221</v>
      </c>
      <c r="C58" s="52"/>
      <c r="D58" s="53"/>
    </row>
    <row r="59" spans="1:6" ht="18.75" hidden="1">
      <c r="A59" s="32" t="s">
        <v>29</v>
      </c>
      <c r="B59" s="28">
        <v>2210</v>
      </c>
      <c r="C59" s="64"/>
      <c r="D59" s="65"/>
    </row>
    <row r="60" spans="1:6" ht="18.75" hidden="1">
      <c r="A60" s="32" t="s">
        <v>31</v>
      </c>
      <c r="B60" s="28">
        <v>2210</v>
      </c>
      <c r="C60" s="64"/>
      <c r="D60" s="65"/>
    </row>
    <row r="61" spans="1:6" ht="18.75" hidden="1">
      <c r="A61" s="32" t="s">
        <v>37</v>
      </c>
      <c r="B61" s="28">
        <v>2210</v>
      </c>
      <c r="C61" s="64"/>
      <c r="D61" s="65"/>
    </row>
    <row r="62" spans="1:6" ht="18.75">
      <c r="A62" s="32" t="s">
        <v>32</v>
      </c>
      <c r="B62" s="28">
        <v>3110</v>
      </c>
      <c r="C62" s="52">
        <v>16102.85</v>
      </c>
      <c r="D62" s="53"/>
    </row>
    <row r="63" spans="1:6" ht="18.75" hidden="1">
      <c r="A63" s="32" t="s">
        <v>34</v>
      </c>
      <c r="B63" s="28">
        <v>2210</v>
      </c>
      <c r="C63" s="50"/>
      <c r="D63" s="51"/>
    </row>
    <row r="64" spans="1:6" ht="18.75" hidden="1">
      <c r="A64" s="32" t="s">
        <v>35</v>
      </c>
      <c r="B64" s="28">
        <v>2210</v>
      </c>
      <c r="C64" s="50"/>
      <c r="D64" s="51"/>
    </row>
    <row r="65" spans="1:4" ht="18.75" hidden="1">
      <c r="A65" s="32" t="s">
        <v>47</v>
      </c>
      <c r="B65" s="28">
        <v>2240</v>
      </c>
      <c r="C65" s="50"/>
      <c r="D65" s="51"/>
    </row>
    <row r="66" spans="1:4" ht="18.75">
      <c r="A66" s="32" t="s">
        <v>39</v>
      </c>
      <c r="B66" s="28">
        <v>2230</v>
      </c>
      <c r="C66" s="52">
        <v>67694.19</v>
      </c>
      <c r="D66" s="53"/>
    </row>
    <row r="67" spans="1:4" ht="18.75" hidden="1">
      <c r="A67" s="32" t="s">
        <v>40</v>
      </c>
      <c r="B67" s="28">
        <v>2210</v>
      </c>
      <c r="C67" s="50"/>
      <c r="D67" s="51"/>
    </row>
    <row r="68" spans="1:4" ht="18.75">
      <c r="A68" s="32" t="s">
        <v>46</v>
      </c>
      <c r="B68" s="28">
        <v>2210</v>
      </c>
      <c r="C68" s="52">
        <v>1017.25</v>
      </c>
      <c r="D68" s="53"/>
    </row>
    <row r="69" spans="1:4" ht="18.75" hidden="1">
      <c r="A69" s="32" t="s">
        <v>44</v>
      </c>
      <c r="B69" s="28">
        <v>2210</v>
      </c>
      <c r="C69" s="52"/>
      <c r="D69" s="53"/>
    </row>
    <row r="70" spans="1:4" ht="18.75" hidden="1">
      <c r="A70" s="32" t="s">
        <v>43</v>
      </c>
      <c r="B70" s="28">
        <v>2210</v>
      </c>
      <c r="C70" s="52"/>
      <c r="D70" s="53"/>
    </row>
    <row r="71" spans="1:4" ht="18.75" hidden="1">
      <c r="A71" s="32" t="s">
        <v>45</v>
      </c>
      <c r="B71" s="33">
        <v>2210</v>
      </c>
      <c r="C71" s="52"/>
      <c r="D71" s="53"/>
    </row>
    <row r="72" spans="1:4" ht="18.75">
      <c r="A72" s="60"/>
      <c r="B72" s="61"/>
      <c r="C72" s="52"/>
      <c r="D72" s="53"/>
    </row>
    <row r="73" spans="1:4" ht="18.75">
      <c r="A73" s="60"/>
      <c r="B73" s="61"/>
      <c r="C73" s="62">
        <f>SUM(C55:D72)</f>
        <v>84814.290000000008</v>
      </c>
      <c r="D73" s="63"/>
    </row>
  </sheetData>
  <mergeCells count="29">
    <mergeCell ref="A73:B73"/>
    <mergeCell ref="C73:D73"/>
    <mergeCell ref="C67:D67"/>
    <mergeCell ref="C68:D68"/>
    <mergeCell ref="C69:D69"/>
    <mergeCell ref="C70:D70"/>
    <mergeCell ref="C71:D71"/>
    <mergeCell ref="C63:D63"/>
    <mergeCell ref="C64:D64"/>
    <mergeCell ref="C65:D65"/>
    <mergeCell ref="C66:D66"/>
    <mergeCell ref="A72:B72"/>
    <mergeCell ref="C72:D72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A3:D3"/>
    <mergeCell ref="A2:D2"/>
    <mergeCell ref="A4:D4"/>
    <mergeCell ref="A27:D27"/>
    <mergeCell ref="A40:D4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8"/>
  <sheetViews>
    <sheetView workbookViewId="0">
      <selection activeCell="A3" sqref="A3:D3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0.5" hidden="1" customWidth="1"/>
  </cols>
  <sheetData>
    <row r="2" spans="1:6" ht="65.25" customHeight="1">
      <c r="A2" s="43" t="s">
        <v>52</v>
      </c>
      <c r="B2" s="44"/>
      <c r="C2" s="44"/>
      <c r="D2" s="44"/>
    </row>
    <row r="3" spans="1:6" ht="65.25" customHeight="1">
      <c r="A3" s="58" t="s">
        <v>51</v>
      </c>
      <c r="B3" s="44"/>
      <c r="C3" s="44"/>
      <c r="D3" s="44"/>
    </row>
    <row r="4" spans="1:6" ht="38.25" customHeight="1">
      <c r="A4" s="45" t="s">
        <v>24</v>
      </c>
      <c r="B4" s="46"/>
      <c r="C4" s="46"/>
      <c r="D4" s="46"/>
    </row>
    <row r="5" spans="1:6" s="2" customFormat="1" ht="72.75" customHeight="1">
      <c r="A5" s="37" t="s">
        <v>0</v>
      </c>
      <c r="B5" s="37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2">
        <v>859853</v>
      </c>
      <c r="D6" s="22">
        <v>796539.65</v>
      </c>
      <c r="E6" s="23">
        <f>C6-D6</f>
        <v>63313.349999999977</v>
      </c>
      <c r="F6" s="23">
        <f>C6-D6</f>
        <v>63313.349999999977</v>
      </c>
    </row>
    <row r="7" spans="1:6" s="2" customFormat="1" ht="18.75">
      <c r="A7" s="21" t="s">
        <v>41</v>
      </c>
      <c r="B7" s="16">
        <v>2120</v>
      </c>
      <c r="C7" s="22">
        <v>253206</v>
      </c>
      <c r="D7" s="22">
        <v>165811.85</v>
      </c>
      <c r="E7" s="23">
        <f t="shared" ref="E7:E24" si="0">C7-D7</f>
        <v>87394.15</v>
      </c>
      <c r="F7" s="23">
        <f t="shared" ref="F7:F24" si="1">C7-D7</f>
        <v>87394.15</v>
      </c>
    </row>
    <row r="8" spans="1:6" ht="37.5">
      <c r="A8" s="32" t="s">
        <v>2</v>
      </c>
      <c r="B8" s="16">
        <v>2210</v>
      </c>
      <c r="C8" s="13">
        <f>3500+3200+3700</f>
        <v>10400</v>
      </c>
      <c r="D8" s="13">
        <f>9170.9+1160</f>
        <v>10330.9</v>
      </c>
      <c r="E8" s="23">
        <f t="shared" si="0"/>
        <v>69.100000000000364</v>
      </c>
      <c r="F8" s="23">
        <f t="shared" si="1"/>
        <v>69.100000000000364</v>
      </c>
    </row>
    <row r="9" spans="1:6" ht="18.75">
      <c r="A9" s="32" t="s">
        <v>3</v>
      </c>
      <c r="B9" s="16">
        <v>2230</v>
      </c>
      <c r="C9" s="13">
        <f>40690-5000-3500</f>
        <v>32190</v>
      </c>
      <c r="D9" s="13">
        <v>31930.84</v>
      </c>
      <c r="E9" s="23">
        <f t="shared" si="0"/>
        <v>259.15999999999985</v>
      </c>
      <c r="F9" s="23">
        <f t="shared" si="1"/>
        <v>259.15999999999985</v>
      </c>
    </row>
    <row r="10" spans="1:6" ht="18.75">
      <c r="A10" s="32" t="s">
        <v>4</v>
      </c>
      <c r="B10" s="16">
        <v>2240</v>
      </c>
      <c r="C10" s="13">
        <f>1200+18500</f>
        <v>19700</v>
      </c>
      <c r="D10" s="13">
        <v>19557.62</v>
      </c>
      <c r="E10" s="23">
        <f t="shared" si="0"/>
        <v>142.38000000000102</v>
      </c>
      <c r="F10" s="23">
        <f t="shared" si="1"/>
        <v>142.38000000000102</v>
      </c>
    </row>
    <row r="11" spans="1:6" ht="18.75" hidden="1">
      <c r="A11" s="32" t="s">
        <v>5</v>
      </c>
      <c r="B11" s="16">
        <v>2250</v>
      </c>
      <c r="C11" s="13"/>
      <c r="D11" s="13"/>
      <c r="E11" s="23">
        <f t="shared" si="0"/>
        <v>0</v>
      </c>
      <c r="F11" s="23">
        <f t="shared" si="1"/>
        <v>0</v>
      </c>
    </row>
    <row r="12" spans="1:6" ht="18.75" hidden="1">
      <c r="A12" s="32" t="s">
        <v>6</v>
      </c>
      <c r="B12" s="16">
        <v>2271</v>
      </c>
      <c r="C12" s="13"/>
      <c r="D12" s="13"/>
      <c r="E12" s="23">
        <f t="shared" si="0"/>
        <v>0</v>
      </c>
      <c r="F12" s="23">
        <f t="shared" si="1"/>
        <v>0</v>
      </c>
    </row>
    <row r="13" spans="1:6" ht="37.5" hidden="1">
      <c r="A13" s="32" t="s">
        <v>7</v>
      </c>
      <c r="B13" s="16">
        <v>2272</v>
      </c>
      <c r="C13" s="13"/>
      <c r="D13" s="13"/>
      <c r="E13" s="23">
        <f t="shared" si="0"/>
        <v>0</v>
      </c>
      <c r="F13" s="23">
        <f t="shared" si="1"/>
        <v>0</v>
      </c>
    </row>
    <row r="14" spans="1:6" ht="18.75">
      <c r="A14" s="32" t="s">
        <v>8</v>
      </c>
      <c r="B14" s="16">
        <v>2273</v>
      </c>
      <c r="C14" s="13">
        <f>31753-7500</f>
        <v>24253</v>
      </c>
      <c r="D14" s="13">
        <v>20458.62</v>
      </c>
      <c r="E14" s="23">
        <f t="shared" si="0"/>
        <v>3794.380000000001</v>
      </c>
      <c r="F14" s="23">
        <f t="shared" si="1"/>
        <v>3794.380000000001</v>
      </c>
    </row>
    <row r="15" spans="1:6" ht="18.75" hidden="1">
      <c r="A15" s="32" t="s">
        <v>9</v>
      </c>
      <c r="B15" s="16">
        <v>2274</v>
      </c>
      <c r="C15" s="13"/>
      <c r="D15" s="13"/>
      <c r="E15" s="23">
        <f t="shared" si="0"/>
        <v>0</v>
      </c>
      <c r="F15" s="23">
        <f t="shared" si="1"/>
        <v>0</v>
      </c>
    </row>
    <row r="16" spans="1:6" ht="18.75">
      <c r="A16" s="32" t="s">
        <v>10</v>
      </c>
      <c r="B16" s="16">
        <v>2275</v>
      </c>
      <c r="C16" s="13">
        <v>223900</v>
      </c>
      <c r="D16" s="13">
        <v>223734</v>
      </c>
      <c r="E16" s="23">
        <f t="shared" si="0"/>
        <v>166</v>
      </c>
      <c r="F16" s="23">
        <f t="shared" si="1"/>
        <v>166</v>
      </c>
    </row>
    <row r="17" spans="1:9" ht="34.5" customHeight="1">
      <c r="A17" s="32" t="s">
        <v>11</v>
      </c>
      <c r="B17" s="16">
        <v>2282</v>
      </c>
      <c r="C17" s="13">
        <v>2000</v>
      </c>
      <c r="D17" s="13">
        <v>1992</v>
      </c>
      <c r="E17" s="23">
        <f t="shared" si="0"/>
        <v>8</v>
      </c>
      <c r="F17" s="23">
        <f t="shared" si="1"/>
        <v>8</v>
      </c>
    </row>
    <row r="18" spans="1:9" ht="18" hidden="1" customHeight="1">
      <c r="A18" s="32" t="s">
        <v>14</v>
      </c>
      <c r="B18" s="16">
        <v>2730</v>
      </c>
      <c r="C18" s="13"/>
      <c r="D18" s="13"/>
      <c r="E18" s="23">
        <f t="shared" si="0"/>
        <v>0</v>
      </c>
      <c r="F18" s="23">
        <f t="shared" si="1"/>
        <v>0</v>
      </c>
    </row>
    <row r="19" spans="1:9" ht="15.75" hidden="1" customHeight="1">
      <c r="A19" s="32" t="s">
        <v>15</v>
      </c>
      <c r="B19" s="16">
        <v>2800</v>
      </c>
      <c r="C19" s="13"/>
      <c r="D19" s="13"/>
      <c r="E19" s="23">
        <f t="shared" si="0"/>
        <v>0</v>
      </c>
      <c r="F19" s="23">
        <f t="shared" si="1"/>
        <v>0</v>
      </c>
    </row>
    <row r="20" spans="1:9" ht="39" customHeight="1">
      <c r="A20" s="32" t="s">
        <v>12</v>
      </c>
      <c r="B20" s="16">
        <v>3110</v>
      </c>
      <c r="C20" s="13">
        <v>49800</v>
      </c>
      <c r="D20" s="13">
        <v>49800</v>
      </c>
      <c r="E20" s="23">
        <f t="shared" si="0"/>
        <v>0</v>
      </c>
      <c r="F20" s="23">
        <f t="shared" si="1"/>
        <v>0</v>
      </c>
      <c r="H20" s="31"/>
    </row>
    <row r="21" spans="1:9" ht="37.5" hidden="1">
      <c r="A21" s="32" t="s">
        <v>20</v>
      </c>
      <c r="B21" s="16">
        <v>3122</v>
      </c>
      <c r="C21" s="13"/>
      <c r="D21" s="13"/>
      <c r="E21" s="23">
        <f t="shared" si="0"/>
        <v>0</v>
      </c>
      <c r="F21" s="23">
        <f t="shared" si="1"/>
        <v>0</v>
      </c>
      <c r="I21" t="s">
        <v>19</v>
      </c>
    </row>
    <row r="22" spans="1:9" ht="18.75" hidden="1">
      <c r="A22" s="32" t="s">
        <v>21</v>
      </c>
      <c r="B22" s="16">
        <v>3132</v>
      </c>
      <c r="C22" s="13"/>
      <c r="D22" s="13"/>
      <c r="E22" s="23">
        <f t="shared" si="0"/>
        <v>0</v>
      </c>
      <c r="F22" s="23">
        <f t="shared" si="1"/>
        <v>0</v>
      </c>
    </row>
    <row r="23" spans="1:9" ht="37.5" hidden="1">
      <c r="A23" s="32" t="s">
        <v>42</v>
      </c>
      <c r="B23" s="16">
        <v>3142</v>
      </c>
      <c r="C23" s="13"/>
      <c r="D23" s="13"/>
      <c r="E23" s="23">
        <f t="shared" si="0"/>
        <v>0</v>
      </c>
      <c r="F23" s="23">
        <f t="shared" si="1"/>
        <v>0</v>
      </c>
    </row>
    <row r="24" spans="1:9" ht="18.75" customHeight="1">
      <c r="A24" s="32" t="s">
        <v>13</v>
      </c>
      <c r="B24" s="16"/>
      <c r="C24" s="14">
        <f>SUM(C6:C23)</f>
        <v>1475302</v>
      </c>
      <c r="D24" s="36">
        <f>SUM(D6:D23)</f>
        <v>1320155.48</v>
      </c>
      <c r="E24" s="23">
        <f t="shared" si="0"/>
        <v>155146.52000000002</v>
      </c>
      <c r="F24" s="23">
        <f t="shared" si="1"/>
        <v>155146.52000000002</v>
      </c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2.25" hidden="1" customHeight="1">
      <c r="A27" s="47" t="s">
        <v>25</v>
      </c>
      <c r="B27" s="48"/>
      <c r="C27" s="48"/>
      <c r="D27" s="48"/>
    </row>
    <row r="28" spans="1:9" ht="18.75" hidden="1">
      <c r="A28" s="24"/>
      <c r="B28" s="25"/>
      <c r="C28" s="25"/>
      <c r="D28" s="26"/>
    </row>
    <row r="29" spans="1:9" ht="56.25" hidden="1">
      <c r="A29" s="38" t="s">
        <v>0</v>
      </c>
      <c r="B29" s="38" t="s">
        <v>1</v>
      </c>
      <c r="C29" s="10" t="s">
        <v>23</v>
      </c>
      <c r="D29" s="10" t="s">
        <v>18</v>
      </c>
    </row>
    <row r="30" spans="1:9" ht="37.5" hidden="1">
      <c r="A30" s="32" t="s">
        <v>2</v>
      </c>
      <c r="B30" s="17">
        <v>2210</v>
      </c>
      <c r="C30" s="13"/>
      <c r="D30" s="13"/>
      <c r="F30" s="23"/>
    </row>
    <row r="31" spans="1:9" ht="18.75" hidden="1">
      <c r="A31" s="12" t="s">
        <v>3</v>
      </c>
      <c r="B31" s="17">
        <v>2230</v>
      </c>
      <c r="C31" s="30"/>
      <c r="D31" s="13"/>
      <c r="F31" s="23"/>
    </row>
    <row r="32" spans="1:9" ht="18.75" hidden="1">
      <c r="A32" s="12" t="s">
        <v>4</v>
      </c>
      <c r="B32" s="17">
        <v>2240</v>
      </c>
      <c r="C32" s="13"/>
      <c r="D32" s="13"/>
      <c r="F32" s="23"/>
    </row>
    <row r="33" spans="1:6" ht="18.75" hidden="1">
      <c r="A33" s="32" t="s">
        <v>10</v>
      </c>
      <c r="B33" s="34">
        <v>2275</v>
      </c>
      <c r="C33" s="13"/>
      <c r="D33" s="13"/>
      <c r="F33" s="23"/>
    </row>
    <row r="34" spans="1:6" ht="18.75" hidden="1">
      <c r="A34" s="32" t="s">
        <v>15</v>
      </c>
      <c r="B34" s="17">
        <v>2800</v>
      </c>
      <c r="C34" s="13"/>
      <c r="D34" s="13"/>
      <c r="F34" s="23"/>
    </row>
    <row r="35" spans="1:6" ht="37.5" hidden="1">
      <c r="A35" s="32" t="s">
        <v>12</v>
      </c>
      <c r="B35" s="17">
        <v>3110</v>
      </c>
      <c r="C35" s="13"/>
      <c r="D35" s="13"/>
      <c r="F35" s="23"/>
    </row>
    <row r="36" spans="1:6" ht="18.75" hidden="1">
      <c r="A36" s="18" t="s">
        <v>16</v>
      </c>
      <c r="B36" s="19">
        <v>3132</v>
      </c>
      <c r="C36" s="20"/>
      <c r="D36" s="20"/>
      <c r="F36" s="23"/>
    </row>
    <row r="37" spans="1:6" ht="18.75" hidden="1">
      <c r="A37" s="32" t="s">
        <v>13</v>
      </c>
      <c r="B37" s="17"/>
      <c r="C37" s="14">
        <f>SUM(C30:C36)</f>
        <v>0</v>
      </c>
      <c r="D37" s="14">
        <f>SUM(D30:D36)</f>
        <v>0</v>
      </c>
      <c r="F37" s="23"/>
    </row>
    <row r="38" spans="1:6" hidden="1">
      <c r="A38" s="1"/>
      <c r="B38" s="5"/>
      <c r="C38" s="4"/>
      <c r="D38" s="4"/>
    </row>
    <row r="39" spans="1:6" hidden="1">
      <c r="A39" s="1"/>
      <c r="B39" s="5"/>
      <c r="C39" s="4"/>
      <c r="D39" s="4"/>
    </row>
    <row r="40" spans="1:6" ht="34.5" hidden="1" customHeight="1">
      <c r="A40" s="43" t="s">
        <v>26</v>
      </c>
      <c r="B40" s="49"/>
      <c r="C40" s="49"/>
      <c r="D40" s="49"/>
    </row>
    <row r="41" spans="1:6" hidden="1">
      <c r="A41" s="1"/>
      <c r="B41" s="5"/>
      <c r="C41" s="4"/>
      <c r="D41" s="4"/>
    </row>
    <row r="42" spans="1:6" ht="56.25" hidden="1">
      <c r="A42" s="38" t="s">
        <v>0</v>
      </c>
      <c r="B42" s="38" t="s">
        <v>1</v>
      </c>
      <c r="C42" s="10" t="s">
        <v>23</v>
      </c>
      <c r="D42" s="10" t="s">
        <v>18</v>
      </c>
    </row>
    <row r="43" spans="1:6" ht="37.5" hidden="1">
      <c r="A43" s="32" t="s">
        <v>2</v>
      </c>
      <c r="B43" s="17">
        <v>2210</v>
      </c>
      <c r="C43" s="13"/>
      <c r="D43" s="13"/>
      <c r="F43" s="23"/>
    </row>
    <row r="44" spans="1:6" ht="18.75" hidden="1">
      <c r="A44" s="12" t="s">
        <v>3</v>
      </c>
      <c r="B44" s="17">
        <v>2230</v>
      </c>
      <c r="C44" s="13"/>
      <c r="D44" s="13"/>
      <c r="F44" s="23"/>
    </row>
    <row r="45" spans="1:6" ht="18.75" hidden="1">
      <c r="A45" s="12" t="s">
        <v>4</v>
      </c>
      <c r="B45" s="17">
        <v>2240</v>
      </c>
      <c r="C45" s="13"/>
      <c r="D45" s="13"/>
      <c r="F45" s="23"/>
    </row>
    <row r="46" spans="1:6" ht="18.75" hidden="1">
      <c r="A46" s="32" t="s">
        <v>10</v>
      </c>
      <c r="B46" s="34">
        <v>2275</v>
      </c>
      <c r="C46" s="13"/>
      <c r="D46" s="13"/>
      <c r="F46" s="23"/>
    </row>
    <row r="47" spans="1:6" ht="18.75" hidden="1">
      <c r="A47" s="32" t="s">
        <v>15</v>
      </c>
      <c r="B47" s="17">
        <v>2800</v>
      </c>
      <c r="C47" s="13"/>
      <c r="D47" s="13"/>
      <c r="F47" s="23"/>
    </row>
    <row r="48" spans="1:6" ht="37.5" hidden="1">
      <c r="A48" s="32" t="s">
        <v>12</v>
      </c>
      <c r="B48" s="17">
        <v>3110</v>
      </c>
      <c r="C48" s="13"/>
      <c r="D48" s="13"/>
      <c r="F48" s="23"/>
    </row>
    <row r="49" spans="1:6" ht="18.75" hidden="1">
      <c r="A49" s="18" t="s">
        <v>16</v>
      </c>
      <c r="B49" s="19">
        <v>3132</v>
      </c>
      <c r="C49" s="20"/>
      <c r="D49" s="20"/>
      <c r="F49" s="23"/>
    </row>
    <row r="50" spans="1:6" ht="18.75" hidden="1">
      <c r="A50" s="32" t="s">
        <v>13</v>
      </c>
      <c r="B50" s="17"/>
      <c r="C50" s="14">
        <f>C43+C44+C47+C48+C49</f>
        <v>0</v>
      </c>
      <c r="D50" s="14">
        <f>D43+D44+D47+D48+D49</f>
        <v>0</v>
      </c>
      <c r="F50" s="23"/>
    </row>
    <row r="51" spans="1:6" hidden="1"/>
    <row r="52" spans="1:6" hidden="1"/>
    <row r="53" spans="1:6" ht="35.25" hidden="1" customHeight="1">
      <c r="A53" s="43" t="s">
        <v>49</v>
      </c>
      <c r="B53" s="49"/>
      <c r="C53" s="49"/>
      <c r="D53" s="49"/>
    </row>
    <row r="54" spans="1:6" ht="18.75" hidden="1">
      <c r="A54" s="54" t="s">
        <v>27</v>
      </c>
      <c r="B54" s="55"/>
      <c r="C54" s="56" t="s">
        <v>28</v>
      </c>
      <c r="D54" s="55"/>
    </row>
    <row r="55" spans="1:6" ht="75" hidden="1">
      <c r="A55" s="32" t="s">
        <v>48</v>
      </c>
      <c r="B55" s="28">
        <v>2210</v>
      </c>
      <c r="C55" s="66"/>
      <c r="D55" s="66"/>
    </row>
    <row r="56" spans="1:6" ht="18.75" hidden="1">
      <c r="A56" s="32" t="s">
        <v>30</v>
      </c>
      <c r="B56" s="28">
        <v>2210</v>
      </c>
      <c r="C56" s="64"/>
      <c r="D56" s="65"/>
    </row>
    <row r="57" spans="1:6" ht="18.75" hidden="1">
      <c r="A57" s="32" t="s">
        <v>33</v>
      </c>
      <c r="B57" s="28">
        <v>2210</v>
      </c>
      <c r="C57" s="64"/>
      <c r="D57" s="65"/>
    </row>
    <row r="58" spans="1:6" ht="18.75" hidden="1">
      <c r="A58" s="32" t="s">
        <v>38</v>
      </c>
      <c r="B58" s="29">
        <v>3110.221</v>
      </c>
      <c r="C58" s="52"/>
      <c r="D58" s="53"/>
    </row>
    <row r="59" spans="1:6" ht="18.75" hidden="1">
      <c r="A59" s="32" t="s">
        <v>29</v>
      </c>
      <c r="B59" s="28">
        <v>2210</v>
      </c>
      <c r="C59" s="64"/>
      <c r="D59" s="65"/>
    </row>
    <row r="60" spans="1:6" ht="18.75" hidden="1">
      <c r="A60" s="32" t="s">
        <v>31</v>
      </c>
      <c r="B60" s="28">
        <v>2210</v>
      </c>
      <c r="C60" s="64"/>
      <c r="D60" s="65"/>
    </row>
    <row r="61" spans="1:6" ht="18.75" hidden="1">
      <c r="A61" s="32" t="s">
        <v>37</v>
      </c>
      <c r="B61" s="28">
        <v>2210</v>
      </c>
      <c r="C61" s="64"/>
      <c r="D61" s="65"/>
    </row>
    <row r="62" spans="1:6" ht="18.75" hidden="1">
      <c r="A62" s="32" t="s">
        <v>32</v>
      </c>
      <c r="B62" s="28">
        <v>3110</v>
      </c>
      <c r="C62" s="52"/>
      <c r="D62" s="53"/>
    </row>
    <row r="63" spans="1:6" ht="18.75" hidden="1">
      <c r="A63" s="32" t="s">
        <v>34</v>
      </c>
      <c r="B63" s="28">
        <v>2210</v>
      </c>
      <c r="C63" s="52"/>
      <c r="D63" s="53"/>
    </row>
    <row r="64" spans="1:6" ht="18.75" hidden="1">
      <c r="A64" s="32" t="s">
        <v>35</v>
      </c>
      <c r="B64" s="28">
        <v>2210</v>
      </c>
      <c r="C64" s="52"/>
      <c r="D64" s="53"/>
    </row>
    <row r="65" spans="1:6" ht="18.75" hidden="1">
      <c r="A65" s="32" t="s">
        <v>47</v>
      </c>
      <c r="B65" s="28">
        <v>2240</v>
      </c>
      <c r="C65" s="52"/>
      <c r="D65" s="53"/>
    </row>
    <row r="66" spans="1:6" ht="18.75" hidden="1">
      <c r="A66" s="32" t="s">
        <v>39</v>
      </c>
      <c r="B66" s="28">
        <v>2230</v>
      </c>
      <c r="C66" s="52"/>
      <c r="D66" s="53"/>
    </row>
    <row r="67" spans="1:6" ht="18.75" hidden="1">
      <c r="A67" s="32" t="s">
        <v>40</v>
      </c>
      <c r="B67" s="28">
        <v>2210</v>
      </c>
      <c r="C67" s="52"/>
      <c r="D67" s="53"/>
    </row>
    <row r="68" spans="1:6" ht="18.75" hidden="1">
      <c r="A68" s="32" t="s">
        <v>46</v>
      </c>
      <c r="B68" s="28">
        <v>2210</v>
      </c>
      <c r="C68" s="52"/>
      <c r="D68" s="53"/>
    </row>
    <row r="69" spans="1:6" ht="18.75" hidden="1">
      <c r="A69" s="32" t="s">
        <v>44</v>
      </c>
      <c r="B69" s="28">
        <v>2210</v>
      </c>
      <c r="C69" s="52"/>
      <c r="D69" s="53"/>
    </row>
    <row r="70" spans="1:6" ht="18.75" hidden="1">
      <c r="A70" s="32" t="s">
        <v>43</v>
      </c>
      <c r="B70" s="28">
        <v>2210</v>
      </c>
      <c r="C70" s="52"/>
      <c r="D70" s="53"/>
    </row>
    <row r="71" spans="1:6" ht="18.75" hidden="1">
      <c r="A71" s="32" t="s">
        <v>45</v>
      </c>
      <c r="B71" s="33">
        <v>2210</v>
      </c>
      <c r="C71" s="52"/>
      <c r="D71" s="53"/>
    </row>
    <row r="72" spans="1:6" ht="18.75" hidden="1">
      <c r="A72" s="60"/>
      <c r="B72" s="61"/>
      <c r="C72" s="52"/>
      <c r="D72" s="53"/>
    </row>
    <row r="73" spans="1:6" ht="18.75" hidden="1">
      <c r="A73" s="60"/>
      <c r="B73" s="61"/>
      <c r="C73" s="62">
        <f>SUM(C55:D72)</f>
        <v>0</v>
      </c>
      <c r="D73" s="63"/>
    </row>
    <row r="74" spans="1:6" hidden="1"/>
    <row r="75" spans="1:6" ht="34.5" customHeight="1">
      <c r="A75" s="43" t="s">
        <v>26</v>
      </c>
      <c r="B75" s="49"/>
      <c r="C75" s="49"/>
      <c r="D75" s="49"/>
    </row>
    <row r="76" spans="1:6">
      <c r="A76" s="1"/>
      <c r="B76" s="5"/>
      <c r="C76" s="4"/>
      <c r="D76" s="4"/>
    </row>
    <row r="77" spans="1:6" ht="56.25">
      <c r="A77" s="40" t="s">
        <v>0</v>
      </c>
      <c r="B77" s="40" t="s">
        <v>1</v>
      </c>
      <c r="C77" s="10" t="s">
        <v>23</v>
      </c>
      <c r="D77" s="10" t="s">
        <v>18</v>
      </c>
    </row>
    <row r="78" spans="1:6" ht="37.5">
      <c r="A78" s="32" t="s">
        <v>2</v>
      </c>
      <c r="B78" s="17">
        <v>2210</v>
      </c>
      <c r="C78" s="30">
        <v>289.22000000000003</v>
      </c>
      <c r="D78" s="52">
        <v>289.22000000000003</v>
      </c>
      <c r="E78" s="53"/>
      <c r="F78" s="23"/>
    </row>
    <row r="79" spans="1:6" ht="18.75" hidden="1">
      <c r="A79" s="12" t="s">
        <v>3</v>
      </c>
      <c r="B79" s="17">
        <v>2230</v>
      </c>
      <c r="C79" s="30"/>
      <c r="D79" s="30"/>
      <c r="E79" s="42"/>
      <c r="F79" s="23"/>
    </row>
    <row r="80" spans="1:6" ht="18.75" hidden="1">
      <c r="A80" s="12" t="s">
        <v>4</v>
      </c>
      <c r="B80" s="17">
        <v>2240</v>
      </c>
      <c r="C80" s="30"/>
      <c r="D80" s="30"/>
      <c r="E80" s="42"/>
      <c r="F80" s="23"/>
    </row>
    <row r="81" spans="1:6" ht="18.75" hidden="1">
      <c r="A81" s="32" t="s">
        <v>10</v>
      </c>
      <c r="B81" s="34">
        <v>2275</v>
      </c>
      <c r="C81" s="30"/>
      <c r="D81" s="30"/>
      <c r="E81" s="42"/>
      <c r="F81" s="23"/>
    </row>
    <row r="82" spans="1:6" ht="18.75" hidden="1">
      <c r="A82" s="32" t="s">
        <v>15</v>
      </c>
      <c r="B82" s="17">
        <v>2800</v>
      </c>
      <c r="C82" s="30"/>
      <c r="D82" s="30"/>
      <c r="E82" s="42"/>
      <c r="F82" s="23"/>
    </row>
    <row r="83" spans="1:6" ht="37.5">
      <c r="A83" s="32" t="s">
        <v>12</v>
      </c>
      <c r="B83" s="17">
        <v>3110</v>
      </c>
      <c r="C83" s="30">
        <v>50</v>
      </c>
      <c r="D83" s="52">
        <v>50</v>
      </c>
      <c r="E83" s="53"/>
      <c r="F83" s="23"/>
    </row>
    <row r="84" spans="1:6" ht="18.75" hidden="1">
      <c r="A84" s="18" t="s">
        <v>16</v>
      </c>
      <c r="B84" s="19">
        <v>3132</v>
      </c>
      <c r="C84" s="20"/>
      <c r="D84" s="20"/>
      <c r="F84" s="23"/>
    </row>
    <row r="85" spans="1:6" ht="18.75">
      <c r="A85" s="32" t="s">
        <v>13</v>
      </c>
      <c r="B85" s="17"/>
      <c r="C85" s="14">
        <f>C78+C79+C82+C83+C84</f>
        <v>339.22</v>
      </c>
      <c r="D85" s="14">
        <f>D78+D79+D82+D83+D84</f>
        <v>339.22</v>
      </c>
      <c r="F85" s="23"/>
    </row>
    <row r="88" spans="1:6" ht="35.25" customHeight="1">
      <c r="A88" s="43" t="s">
        <v>53</v>
      </c>
      <c r="B88" s="49"/>
      <c r="C88" s="49"/>
      <c r="D88" s="49"/>
    </row>
    <row r="89" spans="1:6" ht="18.75">
      <c r="A89" s="54" t="s">
        <v>27</v>
      </c>
      <c r="B89" s="55"/>
      <c r="C89" s="56" t="s">
        <v>28</v>
      </c>
      <c r="D89" s="55"/>
    </row>
    <row r="90" spans="1:6" ht="75" hidden="1">
      <c r="A90" s="32" t="s">
        <v>48</v>
      </c>
      <c r="B90" s="28">
        <v>2210</v>
      </c>
      <c r="C90" s="66"/>
      <c r="D90" s="66"/>
    </row>
    <row r="91" spans="1:6" ht="18.75" hidden="1">
      <c r="A91" s="32" t="s">
        <v>30</v>
      </c>
      <c r="B91" s="28">
        <v>2210</v>
      </c>
      <c r="C91" s="64"/>
      <c r="D91" s="65"/>
    </row>
    <row r="92" spans="1:6" ht="18.75" hidden="1">
      <c r="A92" s="32" t="s">
        <v>33</v>
      </c>
      <c r="B92" s="28">
        <v>2210</v>
      </c>
      <c r="C92" s="64"/>
      <c r="D92" s="65"/>
    </row>
    <row r="93" spans="1:6" ht="18.75" hidden="1">
      <c r="A93" s="32" t="s">
        <v>38</v>
      </c>
      <c r="B93" s="29">
        <v>3110.221</v>
      </c>
      <c r="C93" s="52"/>
      <c r="D93" s="53"/>
    </row>
    <row r="94" spans="1:6" ht="18.75" hidden="1">
      <c r="A94" s="32" t="s">
        <v>29</v>
      </c>
      <c r="B94" s="28">
        <v>2210</v>
      </c>
      <c r="C94" s="64"/>
      <c r="D94" s="65"/>
    </row>
    <row r="95" spans="1:6" ht="18.75" hidden="1">
      <c r="A95" s="32" t="s">
        <v>31</v>
      </c>
      <c r="B95" s="28">
        <v>2210</v>
      </c>
      <c r="C95" s="64"/>
      <c r="D95" s="65"/>
    </row>
    <row r="96" spans="1:6" ht="18.75" hidden="1">
      <c r="A96" s="32" t="s">
        <v>37</v>
      </c>
      <c r="B96" s="28">
        <v>2210</v>
      </c>
      <c r="C96" s="64"/>
      <c r="D96" s="65"/>
    </row>
    <row r="97" spans="1:4" ht="18.75">
      <c r="A97" s="32" t="s">
        <v>32</v>
      </c>
      <c r="B97" s="28">
        <v>3110</v>
      </c>
      <c r="C97" s="52">
        <v>50</v>
      </c>
      <c r="D97" s="53"/>
    </row>
    <row r="98" spans="1:4" ht="18.75" hidden="1">
      <c r="A98" s="32" t="s">
        <v>34</v>
      </c>
      <c r="B98" s="28">
        <v>2210</v>
      </c>
      <c r="C98" s="50"/>
      <c r="D98" s="51"/>
    </row>
    <row r="99" spans="1:4" ht="18.75" hidden="1">
      <c r="A99" s="32" t="s">
        <v>35</v>
      </c>
      <c r="B99" s="28">
        <v>2210</v>
      </c>
      <c r="C99" s="50"/>
      <c r="D99" s="51"/>
    </row>
    <row r="100" spans="1:4" ht="18.75" hidden="1">
      <c r="A100" s="32" t="s">
        <v>47</v>
      </c>
      <c r="B100" s="28">
        <v>2240</v>
      </c>
      <c r="C100" s="50"/>
      <c r="D100" s="51"/>
    </row>
    <row r="101" spans="1:4" ht="18.75" hidden="1">
      <c r="A101" s="32" t="s">
        <v>39</v>
      </c>
      <c r="B101" s="28">
        <v>2230</v>
      </c>
      <c r="C101" s="52"/>
      <c r="D101" s="53"/>
    </row>
    <row r="102" spans="1:4" ht="18.75" hidden="1">
      <c r="A102" s="32" t="s">
        <v>40</v>
      </c>
      <c r="B102" s="28">
        <v>2210</v>
      </c>
      <c r="C102" s="50"/>
      <c r="D102" s="51"/>
    </row>
    <row r="103" spans="1:4" ht="18.75">
      <c r="A103" s="32" t="s">
        <v>46</v>
      </c>
      <c r="B103" s="28">
        <v>2210</v>
      </c>
      <c r="C103" s="52">
        <v>289.22000000000003</v>
      </c>
      <c r="D103" s="53"/>
    </row>
    <row r="104" spans="1:4" ht="18.75" hidden="1">
      <c r="A104" s="32" t="s">
        <v>44</v>
      </c>
      <c r="B104" s="28">
        <v>2210</v>
      </c>
      <c r="C104" s="52"/>
      <c r="D104" s="53"/>
    </row>
    <row r="105" spans="1:4" ht="18.75" hidden="1">
      <c r="A105" s="32" t="s">
        <v>43</v>
      </c>
      <c r="B105" s="28">
        <v>2210</v>
      </c>
      <c r="C105" s="52"/>
      <c r="D105" s="53"/>
    </row>
    <row r="106" spans="1:4" ht="18.75" hidden="1">
      <c r="A106" s="32" t="s">
        <v>45</v>
      </c>
      <c r="B106" s="33">
        <v>2210</v>
      </c>
      <c r="C106" s="52"/>
      <c r="D106" s="53"/>
    </row>
    <row r="107" spans="1:4" ht="18.75">
      <c r="A107" s="60"/>
      <c r="B107" s="61"/>
      <c r="C107" s="52"/>
      <c r="D107" s="53"/>
    </row>
    <row r="108" spans="1:4" ht="18.75">
      <c r="A108" s="60"/>
      <c r="B108" s="61"/>
      <c r="C108" s="62">
        <f>SUM(C90:D107)</f>
        <v>339.22</v>
      </c>
      <c r="D108" s="63"/>
    </row>
  </sheetData>
  <mergeCells count="56">
    <mergeCell ref="C106:D106"/>
    <mergeCell ref="A107:B107"/>
    <mergeCell ref="C107:D107"/>
    <mergeCell ref="A108:B108"/>
    <mergeCell ref="C108:D108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A75:D75"/>
    <mergeCell ref="A88:D88"/>
    <mergeCell ref="A89:B89"/>
    <mergeCell ref="C89:D89"/>
    <mergeCell ref="C90:D90"/>
    <mergeCell ref="D83:E83"/>
    <mergeCell ref="D78:E78"/>
    <mergeCell ref="C58:D58"/>
    <mergeCell ref="A2:D2"/>
    <mergeCell ref="A3:D3"/>
    <mergeCell ref="A4:D4"/>
    <mergeCell ref="A27:D27"/>
    <mergeCell ref="A40:D40"/>
    <mergeCell ref="A53:D53"/>
    <mergeCell ref="A54:B54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4"/>
  <sheetViews>
    <sheetView workbookViewId="0">
      <selection activeCell="C49" sqref="C49"/>
    </sheetView>
  </sheetViews>
  <sheetFormatPr defaultRowHeight="15"/>
  <sheetData>
    <row r="2" spans="1:1" ht="18.75">
      <c r="A2" s="7" t="s">
        <v>50</v>
      </c>
    </row>
    <row r="3" spans="1:1" ht="18.75">
      <c r="A3" s="7"/>
    </row>
    <row r="43" spans="3:3">
      <c r="C43">
        <v>491.85</v>
      </c>
    </row>
    <row r="44" spans="3:3">
      <c r="C44">
        <f>21291.33+16255.05</f>
        <v>37546.380000000005</v>
      </c>
    </row>
    <row r="48" spans="3:3">
      <c r="C48">
        <v>12721.86</v>
      </c>
    </row>
    <row r="52" spans="1:1" ht="18.75">
      <c r="A52" s="7" t="s">
        <v>48</v>
      </c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2020-01-13T11:58:36Z</cp:lastPrinted>
  <dcterms:created xsi:type="dcterms:W3CDTF">2017-11-02T06:22:39Z</dcterms:created>
  <dcterms:modified xsi:type="dcterms:W3CDTF">2020-01-14T09:58:54Z</dcterms:modified>
</cp:coreProperties>
</file>