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0" windowWidth="14625" windowHeight="8310"/>
  </bookViews>
  <sheets>
    <sheet name="Добронадіївська ЗШ І-ІІІ ст" sheetId="28" r:id="rId1"/>
    <sheet name="Новоселівський НВК" sheetId="30" r:id="rId2"/>
    <sheet name="Куколівський НВК" sheetId="31" r:id="rId3"/>
    <sheet name="Косівське НВО" sheetId="33" r:id="rId4"/>
    <sheet name="Лікарівський НВК" sheetId="34" r:id="rId5"/>
    <sheet name="Недогарський НВК " sheetId="38" r:id="rId6"/>
    <sheet name="Олександрівська ЗШ І-ІІІ ст" sheetId="39" r:id="rId7"/>
    <sheet name="Ульянівська ЗШ І-ІІІ ст" sheetId="42" r:id="rId8"/>
    <sheet name="Червонокамянське НВО" sheetId="44" r:id="rId9"/>
    <sheet name="Андріївська ЗШ І-ІІ ст" sheetId="46" r:id="rId10"/>
    <sheet name="Щасливська ЗШ І-ІІ ст" sheetId="48" r:id="rId11"/>
    <sheet name="Ясинуватська ЗШ І-ІІ ст" sheetId="49" r:id="rId12"/>
    <sheet name="Лист1" sheetId="51" r:id="rId13"/>
  </sheets>
  <calcPr calcId="125725"/>
</workbook>
</file>

<file path=xl/calcChain.xml><?xml version="1.0" encoding="utf-8"?>
<calcChain xmlns="http://schemas.openxmlformats.org/spreadsheetml/2006/main">
  <c r="C16" i="30"/>
  <c r="C11"/>
  <c r="C14"/>
  <c r="C20"/>
  <c r="C8"/>
  <c r="C7"/>
  <c r="C7" i="31"/>
  <c r="C8"/>
  <c r="C16"/>
  <c r="C11"/>
  <c r="C20"/>
  <c r="C14"/>
  <c r="C20" i="33"/>
  <c r="C16"/>
  <c r="C14"/>
  <c r="C8"/>
  <c r="C7"/>
  <c r="C7" i="34"/>
  <c r="C8"/>
  <c r="C20"/>
  <c r="C16"/>
  <c r="C16" i="38"/>
  <c r="C20"/>
  <c r="C11"/>
  <c r="C15"/>
  <c r="C8"/>
  <c r="C7"/>
  <c r="C17" i="39"/>
  <c r="C11"/>
  <c r="C14"/>
  <c r="C20"/>
  <c r="C17" i="42"/>
  <c r="C20"/>
  <c r="C7" i="44"/>
  <c r="C8"/>
  <c r="C20"/>
  <c r="C17"/>
  <c r="C17" i="46"/>
  <c r="C11"/>
  <c r="C20"/>
  <c r="C15"/>
  <c r="C7"/>
  <c r="C11" i="48"/>
  <c r="C17"/>
  <c r="C20"/>
  <c r="C11" i="49"/>
  <c r="C20"/>
  <c r="D16" i="30"/>
  <c r="D16" i="38"/>
  <c r="D15"/>
  <c r="D15" i="30"/>
  <c r="D14"/>
  <c r="D11"/>
  <c r="D11" i="38"/>
  <c r="D10"/>
  <c r="D10" i="34"/>
  <c r="D10" i="31"/>
  <c r="D10" i="30"/>
  <c r="D9"/>
  <c r="C49" i="46"/>
  <c r="D8" i="30"/>
  <c r="D7"/>
  <c r="C49" i="48"/>
  <c r="D49" i="49"/>
  <c r="D45"/>
  <c r="D44"/>
  <c r="D47" i="48"/>
  <c r="D43"/>
  <c r="D42"/>
  <c r="D47" i="46"/>
  <c r="D43"/>
  <c r="D42"/>
  <c r="D49"/>
  <c r="D43" i="44"/>
  <c r="D48"/>
  <c r="D44"/>
  <c r="C57"/>
  <c r="D49" i="42"/>
  <c r="C58"/>
  <c r="D44"/>
  <c r="D45"/>
  <c r="D49" i="39"/>
  <c r="C58"/>
  <c r="D45"/>
  <c r="D44"/>
  <c r="D43" i="38"/>
  <c r="D48"/>
  <c r="D44"/>
  <c r="D43" i="34"/>
  <c r="D48"/>
  <c r="D44"/>
  <c r="D48" i="33"/>
  <c r="D44"/>
  <c r="D43"/>
  <c r="D43" i="31"/>
  <c r="D48"/>
  <c r="D44"/>
  <c r="D49" i="48" l="1"/>
  <c r="D49" i="51" l="1"/>
  <c r="D49" i="28"/>
  <c r="D45" i="51"/>
  <c r="D45" i="28"/>
  <c r="D44" i="51"/>
  <c r="D44" i="28"/>
  <c r="C57" i="51"/>
  <c r="C57" i="28"/>
  <c r="E8" i="49"/>
  <c r="E9"/>
  <c r="E10"/>
  <c r="E11"/>
  <c r="E12"/>
  <c r="E13"/>
  <c r="E14"/>
  <c r="E15"/>
  <c r="E16"/>
  <c r="E17"/>
  <c r="E18"/>
  <c r="E19"/>
  <c r="E20"/>
  <c r="E21"/>
  <c r="E22"/>
  <c r="E23"/>
  <c r="E24"/>
  <c r="E7"/>
  <c r="E8" i="48"/>
  <c r="E9"/>
  <c r="E10"/>
  <c r="E11"/>
  <c r="E12"/>
  <c r="E13"/>
  <c r="E14"/>
  <c r="E15"/>
  <c r="E16"/>
  <c r="E17"/>
  <c r="E18"/>
  <c r="E19"/>
  <c r="E20"/>
  <c r="E21"/>
  <c r="E22"/>
  <c r="E23"/>
  <c r="E24"/>
  <c r="E7"/>
  <c r="E8" i="46"/>
  <c r="E9"/>
  <c r="E10"/>
  <c r="E11"/>
  <c r="E12"/>
  <c r="E13"/>
  <c r="E14"/>
  <c r="E15"/>
  <c r="E16"/>
  <c r="E17"/>
  <c r="E18"/>
  <c r="E19"/>
  <c r="E20"/>
  <c r="E21"/>
  <c r="E22"/>
  <c r="E23"/>
  <c r="E24"/>
  <c r="E7"/>
  <c r="E8" i="44"/>
  <c r="E9"/>
  <c r="E10"/>
  <c r="E11"/>
  <c r="E12"/>
  <c r="E13"/>
  <c r="E14"/>
  <c r="E15"/>
  <c r="E16"/>
  <c r="E17"/>
  <c r="E18"/>
  <c r="E19"/>
  <c r="E20"/>
  <c r="E21"/>
  <c r="E22"/>
  <c r="E23"/>
  <c r="E24"/>
  <c r="E7"/>
  <c r="E8" i="42"/>
  <c r="E9"/>
  <c r="E10"/>
  <c r="E11"/>
  <c r="E12"/>
  <c r="E13"/>
  <c r="E14"/>
  <c r="E15"/>
  <c r="E16"/>
  <c r="E17"/>
  <c r="E18"/>
  <c r="E19"/>
  <c r="E20"/>
  <c r="E21"/>
  <c r="E22"/>
  <c r="E23"/>
  <c r="E24"/>
  <c r="E7"/>
  <c r="E8" i="39"/>
  <c r="E9"/>
  <c r="E10"/>
  <c r="E11"/>
  <c r="E12"/>
  <c r="E13"/>
  <c r="E14"/>
  <c r="E15"/>
  <c r="E16"/>
  <c r="E17"/>
  <c r="E18"/>
  <c r="E19"/>
  <c r="E20"/>
  <c r="E21"/>
  <c r="E22"/>
  <c r="E23"/>
  <c r="E24"/>
  <c r="E7"/>
  <c r="E8" i="38"/>
  <c r="E9"/>
  <c r="E10"/>
  <c r="E11"/>
  <c r="E12"/>
  <c r="E13"/>
  <c r="E14"/>
  <c r="E15"/>
  <c r="E16"/>
  <c r="E17"/>
  <c r="E18"/>
  <c r="E19"/>
  <c r="E20"/>
  <c r="E21"/>
  <c r="E22"/>
  <c r="E23"/>
  <c r="E24"/>
  <c r="E7"/>
  <c r="E8" i="34"/>
  <c r="E9"/>
  <c r="E10"/>
  <c r="E11"/>
  <c r="E12"/>
  <c r="E13"/>
  <c r="E14"/>
  <c r="E15"/>
  <c r="E16"/>
  <c r="E17"/>
  <c r="E18"/>
  <c r="E19"/>
  <c r="E20"/>
  <c r="E21"/>
  <c r="E22"/>
  <c r="E23"/>
  <c r="E24"/>
  <c r="E7"/>
  <c r="E8" i="33"/>
  <c r="E9"/>
  <c r="E10"/>
  <c r="E11"/>
  <c r="E12"/>
  <c r="E13"/>
  <c r="E14"/>
  <c r="E15"/>
  <c r="E16"/>
  <c r="E17"/>
  <c r="E18"/>
  <c r="E19"/>
  <c r="E20"/>
  <c r="E21"/>
  <c r="E22"/>
  <c r="E23"/>
  <c r="E24"/>
  <c r="E7"/>
  <c r="E9" i="31"/>
  <c r="E8"/>
  <c r="E10"/>
  <c r="E11"/>
  <c r="E12"/>
  <c r="E13"/>
  <c r="E14"/>
  <c r="E15"/>
  <c r="E16"/>
  <c r="E17"/>
  <c r="E18"/>
  <c r="E19"/>
  <c r="E20"/>
  <c r="E21"/>
  <c r="E22"/>
  <c r="E23"/>
  <c r="E24"/>
  <c r="E7"/>
  <c r="E8" i="30"/>
  <c r="E9"/>
  <c r="E10"/>
  <c r="E11"/>
  <c r="E12"/>
  <c r="E13"/>
  <c r="E14"/>
  <c r="E15"/>
  <c r="E16"/>
  <c r="E17"/>
  <c r="E18"/>
  <c r="E19"/>
  <c r="E20"/>
  <c r="E21"/>
  <c r="E22"/>
  <c r="E23"/>
  <c r="E24"/>
  <c r="E7"/>
  <c r="E8" i="28"/>
  <c r="E9"/>
  <c r="E10"/>
  <c r="E11"/>
  <c r="E12"/>
  <c r="E13"/>
  <c r="E14"/>
  <c r="E15"/>
  <c r="E16"/>
  <c r="E17"/>
  <c r="E18"/>
  <c r="E19"/>
  <c r="E20"/>
  <c r="E21"/>
  <c r="E22"/>
  <c r="E23"/>
  <c r="E24"/>
  <c r="E7"/>
  <c r="C50" i="49"/>
  <c r="C50" i="30"/>
  <c r="C50" i="39"/>
  <c r="C50" i="42"/>
  <c r="D51" i="39" l="1"/>
  <c r="C50" i="38"/>
  <c r="D50"/>
  <c r="C50" i="34" l="1"/>
  <c r="D37" l="1"/>
  <c r="C50" i="44"/>
  <c r="C51" i="39"/>
  <c r="C75" i="44" l="1"/>
  <c r="D51" i="42"/>
  <c r="C51"/>
  <c r="D50" i="44"/>
  <c r="C76" i="49"/>
  <c r="C75" i="48"/>
  <c r="C75" i="46"/>
  <c r="C75" i="34"/>
  <c r="C75" i="33"/>
  <c r="C76" i="31"/>
  <c r="C76" i="30"/>
  <c r="C75" i="28"/>
  <c r="C75" i="38"/>
  <c r="C76" i="39"/>
  <c r="D50" i="34" l="1"/>
  <c r="C77" i="42"/>
  <c r="D25" i="49"/>
  <c r="D25" i="48"/>
  <c r="D25" i="46"/>
  <c r="D25" i="44"/>
  <c r="D25" i="42"/>
  <c r="D25" i="39"/>
  <c r="D25" i="38"/>
  <c r="D25" i="34"/>
  <c r="D25" i="33"/>
  <c r="D25" i="31"/>
  <c r="D25" i="30"/>
  <c r="D25" i="28"/>
  <c r="C51" i="49" l="1"/>
  <c r="D51"/>
  <c r="D38"/>
  <c r="C38"/>
  <c r="D36" i="48"/>
  <c r="C36"/>
  <c r="D36" i="46"/>
  <c r="C36"/>
  <c r="D37" i="44"/>
  <c r="C37"/>
  <c r="D38" i="42"/>
  <c r="C38"/>
  <c r="D38" i="39"/>
  <c r="C38"/>
  <c r="C37" i="38"/>
  <c r="D37"/>
  <c r="C37" i="34"/>
  <c r="C50" i="33"/>
  <c r="D50"/>
  <c r="D37"/>
  <c r="C37"/>
  <c r="C50" i="31"/>
  <c r="D50"/>
  <c r="C37"/>
  <c r="D37"/>
  <c r="C51" i="30"/>
  <c r="D51"/>
  <c r="C38"/>
  <c r="D38"/>
  <c r="C51" i="28"/>
  <c r="D51"/>
  <c r="D37"/>
  <c r="C37"/>
  <c r="C25" i="48" l="1"/>
  <c r="C25" i="46"/>
  <c r="C25" i="31"/>
  <c r="C25" i="30"/>
  <c r="C25" i="28"/>
  <c r="E25" i="46" l="1"/>
  <c r="E25" i="48"/>
  <c r="E25" i="31"/>
  <c r="E25" i="30"/>
  <c r="E25" i="28"/>
  <c r="C25" i="39"/>
  <c r="C25" i="49"/>
  <c r="C25" i="44"/>
  <c r="C25" i="38"/>
  <c r="C25" i="34"/>
  <c r="C25" i="33"/>
  <c r="C25" i="42"/>
  <c r="E25" i="49" l="1"/>
  <c r="E25" i="44"/>
  <c r="E25" i="42"/>
  <c r="E25" i="39"/>
  <c r="E25" i="38"/>
  <c r="E25" i="34"/>
  <c r="E25" i="33"/>
</calcChain>
</file>

<file path=xl/sharedStrings.xml><?xml version="1.0" encoding="utf-8"?>
<sst xmlns="http://schemas.openxmlformats.org/spreadsheetml/2006/main" count="876" uniqueCount="69">
  <si>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</si>
  <si>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</si>
  <si>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</si>
  <si>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</si>
  <si>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</si>
  <si>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</si>
  <si>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</si>
  <si>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</si>
  <si>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</si>
  <si>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</si>
  <si>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</si>
  <si>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</si>
  <si>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</si>
  <si>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</si>
  <si>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</si>
  <si>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</si>
  <si>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</si>
  <si>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</si>
  <si>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</si>
  <si>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</si>
  <si>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Капітальне будівництво ( придбання ) інших об´єктів</t>
  </si>
  <si>
    <t>Капітальний ремонт інших об´єктів</t>
  </si>
  <si>
    <t>Заробітна плата</t>
  </si>
  <si>
    <t>Затверджено на рік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</si>
  <si>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</si>
  <si>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</si>
  <si>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</si>
  <si>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</si>
  <si>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</si>
  <si>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Добронадіївська  загальноосвітня школа І-ІІІ ступенів Олександрійської районної ради Кіровоградської області</t>
  </si>
  <si>
    <t>Куколівський навчально-виховний комплекс «загальноосвітня школа І-ІІІ ступенів – дошкільний навчальний заклад» Олександрійської районної ради Кіровоградської області</t>
  </si>
  <si>
    <t>Олександрівська загальноосвітня школа І-ІІІ ступенів Олександрійської районної ради Кіровоградської області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</si>
  <si>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</si>
  <si>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</si>
  <si>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</si>
  <si>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</si>
  <si>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</si>
  <si>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</si>
  <si>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</si>
  <si>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</si>
  <si>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</si>
  <si>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</si>
  <si>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</si>
  <si>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</si>
  <si>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</si>
  <si>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</si>
  <si>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</si>
  <si>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</si>
  <si>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</si>
  <si>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</si>
  <si>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</si>
  <si>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Щасливська  загальноосвітня школа І-ІІ ступенів Олександрійської районної ради Кіровоградської області</t>
  </si>
  <si>
    <t>Ясинуватська загальноосвітня школа І-ІІ ступенів Олександрійської районної ради Кіровоградської області</t>
  </si>
  <si>
    <t>Оприбуткування втраченої літератури</t>
  </si>
  <si>
    <t>Новоселівський навчально-виховний комплекс «загальноосвітня школа І-ІІ ступенів – дошкільний навчальний заклад» Олександрійської районної ради Кіровоградської області</t>
  </si>
  <si>
    <t>3110-2210</t>
  </si>
  <si>
    <t>Косівське навчально-виховне об’єднання «загальноосвітня школа І-ІІІ ступенів – позашкільний центр» Олександрійської районної ради Кіровоградської області</t>
  </si>
  <si>
    <t>Лікарівський навчально-виховний комплекс  "загальноосвітня школа І-ІІ ступенів-дошкільний навчальний заклад" Олександрійської районної ради Кіровоградської області</t>
  </si>
  <si>
    <t>Улянівська загальноосвітня школа І-ІІІ ступенів Олександрійської районної ради Кіровоградської області</t>
  </si>
  <si>
    <t>Червонокам'янське навчально-виховне об’єднання «загальноосвітня школа І-ІІІ ступенів – дошкільний навчальний заклад- позашкільний центр» Олександрійської районної ради Кіровоградської області</t>
  </si>
  <si>
    <t>Андріївська загальноосвітня школа І-ІІ ступенів  Олександрійської районної ради Кіровоградської області</t>
  </si>
  <si>
    <t xml:space="preserve">Сума коштів, отриманих з інших джерел, не заборонених чинним законодавством: </t>
  </si>
  <si>
    <t>Інформація про перелік товарів,робіт і послуг отриманих як благодійна допомога станом на 01.03. 2019 року</t>
  </si>
  <si>
    <t>Недогарський навчально-виховний комплекс "загальноосвітня школа І-ІІІ ступенів - дошкільний навчальний заклад" Олександрійської районної ради Кіровоградської області</t>
  </si>
  <si>
    <t>Сума коштів, отриманих з інших джерел, не заборонених чинним законодавством: 449,97</t>
  </si>
  <si>
    <t xml:space="preserve">Кошторис та фінансовий звіт  про надходження та використання   коштів стоном на 01.09.2019 року  </t>
  </si>
  <si>
    <t>Інформація про перелік товарів,робіт і послуг отриманих як благодійна допомога станом на 01.09. 2019 року</t>
  </si>
  <si>
    <t xml:space="preserve">Кошторис та фінансовий звіт  про надходження та використання   коштів стоном на 01.10.2019 року  </t>
  </si>
  <si>
    <t>Інформація про перелік товарів,робіт і послуг отриманих як благодійна допомога станом на 01.10. 2019 року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</si>
</sst>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0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3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2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16" fontId="0" fillId="0" borderId="0" xfId="0" applyNumberFormat="1"/>
    <xf numFmtId="0" fontId="6" fillId="0" borderId="0" xfId="0" applyFont="1"/>
    <xf numFmtId="0" fontId="2" fillId="0" borderId="1" xfId="0" applyFont="1" applyBorder="1" applyAlignment="1">
      <alignment wrapText="1"/>
    </xf>
    <xf numFmtId="2" fontId="7" fillId="0" borderId="0" xfId="0" applyNumberFormat="1" applyFont="1"/>
    <xf numFmtId="0" fontId="2" fillId="0" borderId="1" xfId="0" applyFont="1" applyBorder="1" applyAlignment="1">
      <alignment wrapText="1"/>
    </xf>
    <xf numFmtId="0" fontId="8" fillId="0" borderId="1" xfId="0" applyFont="1" applyBorder="1" applyAlignment="1"/>
    <xf numFmtId="0" fontId="9" fillId="0" borderId="1" xfId="0" applyNumberFormat="1" applyFont="1" applyBorder="1" applyAlignment="1">
      <alignment horizontal="left"/>
    </xf>
    <xf numFmtId="2" fontId="8" fillId="0" borderId="1" xfId="0" applyNumberFormat="1" applyFont="1" applyBorder="1"/>
    <xf numFmtId="2" fontId="3" fillId="0" borderId="0" xfId="0" applyNumberFormat="1" applyFont="1" applyBorder="1"/>
    <xf numFmtId="2" fontId="0" fillId="0" borderId="0" xfId="0" applyNumberForma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/>
    </xf>
    <xf numFmtId="1" fontId="10" fillId="0" borderId="1" xfId="0" applyNumberFormat="1" applyFont="1" applyBorder="1"/>
    <xf numFmtId="2" fontId="10" fillId="0" borderId="1" xfId="0" applyNumberFormat="1" applyFont="1" applyBorder="1"/>
    <xf numFmtId="0" fontId="2" fillId="0" borderId="0" xfId="0" applyFont="1" applyBorder="1" applyAlignment="1">
      <alignment wrapText="1"/>
    </xf>
    <xf numFmtId="0" fontId="3" fillId="0" borderId="0" xfId="0" applyFont="1" applyBorder="1"/>
    <xf numFmtId="2" fontId="2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 wrapText="1"/>
    </xf>
    <xf numFmtId="2" fontId="11" fillId="0" borderId="1" xfId="0" applyNumberFormat="1" applyFont="1" applyBorder="1"/>
    <xf numFmtId="0" fontId="0" fillId="0" borderId="5" xfId="0" applyBorder="1"/>
    <xf numFmtId="0" fontId="2" fillId="0" borderId="3" xfId="0" applyFont="1" applyBorder="1" applyAlignment="1">
      <alignment wrapText="1"/>
    </xf>
    <xf numFmtId="0" fontId="3" fillId="0" borderId="4" xfId="0" applyFont="1" applyBorder="1" applyAlignment="1"/>
    <xf numFmtId="2" fontId="2" fillId="0" borderId="3" xfId="0" applyNumberFormat="1" applyFont="1" applyBorder="1" applyAlignment="1"/>
    <xf numFmtId="2" fontId="2" fillId="0" borderId="4" xfId="0" applyNumberFormat="1" applyFont="1" applyBorder="1" applyAlignment="1"/>
    <xf numFmtId="2" fontId="8" fillId="0" borderId="3" xfId="0" applyNumberFormat="1" applyFont="1" applyBorder="1" applyAlignment="1"/>
    <xf numFmtId="2" fontId="8" fillId="0" borderId="4" xfId="0" applyNumberFormat="1" applyFont="1" applyBorder="1" applyAlignment="1"/>
    <xf numFmtId="2" fontId="3" fillId="0" borderId="3" xfId="0" applyNumberFormat="1" applyFont="1" applyBorder="1" applyAlignment="1"/>
    <xf numFmtId="2" fontId="3" fillId="0" borderId="4" xfId="0" applyNumberFormat="1" applyFont="1" applyBorder="1" applyAlignment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1" xfId="0" applyNumberFormat="1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5"/>
  <sheetViews>
    <sheetView tabSelected="1" topLeftCell="A49" workbookViewId="0">
      <selection activeCell="G6" sqref="G6"/>
    </sheetView>
  </sheetViews>
  <sheetFormatPr defaultRowHeight="15"/>
  <cols>
    <col min="1" max="1" width="40.875" style="3" customWidth="1"/>
    <col min="2" max="2" width="9.5" style="1" customWidth="1"/>
    <col min="3" max="3" width="17.875" customWidth="1"/>
    <col min="4" max="4" width="17.125" customWidth="1"/>
    <col min="5" max="5" width="11" hidden="1" customWidth="1"/>
    <col min="6" max="6" width="14.5" customWidth="1"/>
    <col min="8" max="8" width="12.75" customWidth="1"/>
  </cols>
  <sheetData>
    <row r="2" spans="1:6" ht="55.5" customHeight="1">
      <c r="A2" s="66" t="s">
        <v>67</v>
      </c>
      <c r="B2" s="67"/>
      <c r="C2" s="67"/>
      <c r="D2" s="67"/>
    </row>
    <row r="3" spans="1:6" ht="40.5" customHeight="1">
      <c r="A3" s="73" t="s">
        <v>29</v>
      </c>
      <c r="B3" s="74"/>
      <c r="C3" s="74"/>
      <c r="D3" s="74"/>
    </row>
    <row r="4" spans="1:6" ht="18.75">
      <c r="A4" s="6"/>
      <c r="B4" s="7"/>
      <c r="C4" s="8"/>
      <c r="D4" s="8"/>
    </row>
    <row r="5" spans="1:6" ht="41.25" customHeight="1">
      <c r="A5" s="68" t="s">
        <v>24</v>
      </c>
      <c r="B5" s="69"/>
      <c r="C5" s="69"/>
      <c r="D5" s="69"/>
    </row>
    <row r="6" spans="1:6" s="2" customFormat="1" ht="74.2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v>2070640</v>
      </c>
      <c r="D7" s="51">
        <v>1976414.91</v>
      </c>
      <c r="E7" s="26">
        <f>C7-D7</f>
        <v>94225.090000000084</v>
      </c>
      <c r="F7" s="26"/>
    </row>
    <row r="8" spans="1:6" s="2" customFormat="1" ht="18.75">
      <c r="A8" s="21" t="s">
        <v>44</v>
      </c>
      <c r="B8" s="16">
        <v>2120</v>
      </c>
      <c r="C8" s="23">
        <v>480380</v>
      </c>
      <c r="D8" s="51">
        <v>428196.26</v>
      </c>
      <c r="E8" s="26">
        <f t="shared" ref="E8:E25" si="0">C8-D8</f>
        <v>52183.739999999991</v>
      </c>
      <c r="F8" s="26"/>
    </row>
    <row r="9" spans="1:6" ht="37.5">
      <c r="A9" s="11" t="s">
        <v>2</v>
      </c>
      <c r="B9" s="16">
        <v>2210</v>
      </c>
      <c r="C9" s="13">
        <v>96500</v>
      </c>
      <c r="D9" s="13">
        <v>96277.98000000001</v>
      </c>
      <c r="E9" s="26">
        <f t="shared" si="0"/>
        <v>222.01999999998952</v>
      </c>
      <c r="F9" s="26"/>
    </row>
    <row r="10" spans="1:6" ht="18.75">
      <c r="A10" s="11" t="s">
        <v>3</v>
      </c>
      <c r="B10" s="16">
        <v>2230</v>
      </c>
      <c r="C10" s="13">
        <v>62000</v>
      </c>
      <c r="D10" s="13">
        <v>61164.999999999993</v>
      </c>
      <c r="E10" s="26">
        <f t="shared" si="0"/>
        <v>835.00000000000728</v>
      </c>
      <c r="F10" s="26"/>
    </row>
    <row r="11" spans="1:6" ht="18.75">
      <c r="A11" s="11" t="s">
        <v>4</v>
      </c>
      <c r="B11" s="16">
        <v>2240</v>
      </c>
      <c r="C11" s="13">
        <v>80734</v>
      </c>
      <c r="D11" s="13">
        <v>41871.459999999992</v>
      </c>
      <c r="E11" s="26">
        <f t="shared" si="0"/>
        <v>38862.540000000008</v>
      </c>
      <c r="F11" s="26"/>
    </row>
    <row r="12" spans="1:6" ht="18.75">
      <c r="A12" s="11" t="s">
        <v>5</v>
      </c>
      <c r="B12" s="16">
        <v>2250</v>
      </c>
      <c r="C12" s="13">
        <v>841.13</v>
      </c>
      <c r="D12" s="13">
        <v>841.13</v>
      </c>
      <c r="E12" s="26">
        <f t="shared" si="0"/>
        <v>0</v>
      </c>
      <c r="F12" s="26"/>
    </row>
    <row r="13" spans="1:6" ht="18.75">
      <c r="A13" s="11" t="s">
        <v>6</v>
      </c>
      <c r="B13" s="16">
        <v>2271</v>
      </c>
      <c r="C13" s="13"/>
      <c r="D13" s="13"/>
      <c r="E13" s="26">
        <f t="shared" si="0"/>
        <v>0</v>
      </c>
      <c r="F13" s="26"/>
    </row>
    <row r="14" spans="1:6" ht="37.5">
      <c r="A14" s="11" t="s">
        <v>7</v>
      </c>
      <c r="B14" s="16">
        <v>2272</v>
      </c>
      <c r="C14" s="13"/>
      <c r="D14" s="13"/>
      <c r="E14" s="26">
        <f t="shared" si="0"/>
        <v>0</v>
      </c>
      <c r="F14" s="26"/>
    </row>
    <row r="15" spans="1:6" ht="18.75">
      <c r="A15" s="11" t="s">
        <v>8</v>
      </c>
      <c r="B15" s="16">
        <v>2273</v>
      </c>
      <c r="C15" s="13">
        <v>73350</v>
      </c>
      <c r="D15" s="13">
        <v>70780.162365529541</v>
      </c>
      <c r="E15" s="26">
        <f t="shared" si="0"/>
        <v>2569.8376344704593</v>
      </c>
      <c r="F15" s="26"/>
    </row>
    <row r="16" spans="1:6" ht="18.75">
      <c r="A16" s="11" t="s">
        <v>9</v>
      </c>
      <c r="B16" s="16">
        <v>2274</v>
      </c>
      <c r="C16" s="13"/>
      <c r="D16" s="13"/>
      <c r="E16" s="26">
        <f t="shared" si="0"/>
        <v>0</v>
      </c>
      <c r="F16" s="26"/>
    </row>
    <row r="17" spans="1:8" ht="18.75">
      <c r="A17" s="11" t="s">
        <v>10</v>
      </c>
      <c r="B17" s="16">
        <v>2275</v>
      </c>
      <c r="C17" s="13"/>
      <c r="D17" s="13"/>
      <c r="E17" s="26">
        <f t="shared" si="0"/>
        <v>0</v>
      </c>
      <c r="F17" s="26"/>
    </row>
    <row r="18" spans="1:8" ht="36" customHeight="1">
      <c r="A18" s="11" t="s">
        <v>11</v>
      </c>
      <c r="B18" s="16">
        <v>2282</v>
      </c>
      <c r="C18" s="13">
        <v>6764.55</v>
      </c>
      <c r="D18" s="13">
        <v>6764.55</v>
      </c>
      <c r="E18" s="26">
        <f t="shared" si="0"/>
        <v>0</v>
      </c>
      <c r="F18" s="26"/>
    </row>
    <row r="19" spans="1:8" ht="18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/>
    </row>
    <row r="20" spans="1:8" ht="15.75" customHeight="1">
      <c r="A20" s="11" t="s">
        <v>15</v>
      </c>
      <c r="B20" s="16">
        <v>2800</v>
      </c>
      <c r="C20" s="13">
        <v>5020</v>
      </c>
      <c r="D20" s="13">
        <v>4817.25</v>
      </c>
      <c r="E20" s="26">
        <f t="shared" si="0"/>
        <v>202.75</v>
      </c>
      <c r="F20" s="26"/>
    </row>
    <row r="21" spans="1:8" ht="36" customHeight="1">
      <c r="A21" s="11" t="s">
        <v>12</v>
      </c>
      <c r="B21" s="16">
        <v>3110</v>
      </c>
      <c r="C21" s="13">
        <v>59600</v>
      </c>
      <c r="D21" s="13">
        <v>59600</v>
      </c>
      <c r="E21" s="26">
        <f t="shared" si="0"/>
        <v>0</v>
      </c>
      <c r="F21" s="26"/>
      <c r="H21" s="38"/>
    </row>
    <row r="22" spans="1:8" ht="37.5">
      <c r="A22" s="11" t="s">
        <v>20</v>
      </c>
      <c r="B22" s="16">
        <v>3122</v>
      </c>
      <c r="C22" s="13"/>
      <c r="D22" s="13"/>
      <c r="E22" s="26">
        <f t="shared" si="0"/>
        <v>0</v>
      </c>
      <c r="F22" s="26"/>
    </row>
    <row r="23" spans="1:8" ht="18.75">
      <c r="A23" s="11" t="s">
        <v>21</v>
      </c>
      <c r="B23" s="16">
        <v>3132</v>
      </c>
      <c r="C23" s="13"/>
      <c r="D23" s="13"/>
      <c r="E23" s="26">
        <f t="shared" si="0"/>
        <v>0</v>
      </c>
      <c r="F23" s="26"/>
    </row>
    <row r="24" spans="1:8" ht="37.5">
      <c r="A24" s="32" t="s">
        <v>45</v>
      </c>
      <c r="B24" s="16">
        <v>3142</v>
      </c>
      <c r="C24" s="13"/>
      <c r="D24" s="13"/>
      <c r="E24" s="26">
        <f t="shared" si="0"/>
        <v>0</v>
      </c>
      <c r="F24" s="26"/>
    </row>
    <row r="25" spans="1:8" ht="18.75">
      <c r="A25" s="11" t="s">
        <v>13</v>
      </c>
      <c r="B25" s="16"/>
      <c r="C25" s="14">
        <f>SUM(C7:C24)</f>
        <v>2935829.6799999997</v>
      </c>
      <c r="D25" s="52">
        <f>SUM(D7:D24)</f>
        <v>2746728.7023655293</v>
      </c>
      <c r="E25" s="26">
        <f t="shared" si="0"/>
        <v>189100.97763447044</v>
      </c>
      <c r="F25" s="26"/>
    </row>
    <row r="26" spans="1:8">
      <c r="C26" s="4"/>
      <c r="D26" s="4"/>
    </row>
    <row r="27" spans="1:8" ht="28.5" customHeight="1">
      <c r="A27" s="66" t="s">
        <v>25</v>
      </c>
      <c r="B27" s="70"/>
      <c r="C27" s="70"/>
      <c r="D27" s="70"/>
    </row>
    <row r="28" spans="1:8">
      <c r="D28" s="30"/>
    </row>
    <row r="29" spans="1:8" ht="56.25">
      <c r="A29" s="15" t="s">
        <v>0</v>
      </c>
      <c r="B29" s="15" t="s">
        <v>1</v>
      </c>
      <c r="C29" s="10" t="s">
        <v>23</v>
      </c>
      <c r="D29" s="10" t="s">
        <v>18</v>
      </c>
    </row>
    <row r="30" spans="1:8" ht="37.5">
      <c r="A30" s="11" t="s">
        <v>2</v>
      </c>
      <c r="B30" s="17">
        <v>2210</v>
      </c>
      <c r="C30" s="13">
        <v>260</v>
      </c>
      <c r="D30" s="13"/>
      <c r="F30" s="26"/>
    </row>
    <row r="31" spans="1:8" ht="18.75">
      <c r="A31" s="12" t="s">
        <v>3</v>
      </c>
      <c r="B31" s="17">
        <v>2230</v>
      </c>
      <c r="C31" s="13"/>
      <c r="D31" s="13"/>
      <c r="F31" s="26"/>
    </row>
    <row r="32" spans="1:8" ht="18.75">
      <c r="A32" s="12" t="s">
        <v>4</v>
      </c>
      <c r="B32" s="17">
        <v>2240</v>
      </c>
      <c r="C32" s="44">
        <v>260</v>
      </c>
      <c r="D32" s="13"/>
      <c r="F32" s="26"/>
    </row>
    <row r="33" spans="1:6" ht="18.75">
      <c r="A33" s="11" t="s">
        <v>15</v>
      </c>
      <c r="B33" s="17">
        <v>2800</v>
      </c>
      <c r="C33" s="13"/>
      <c r="D33" s="13"/>
      <c r="F33" s="26"/>
    </row>
    <row r="34" spans="1:6" ht="18.75">
      <c r="A34" s="40" t="s">
        <v>10</v>
      </c>
      <c r="B34" s="17">
        <v>2275</v>
      </c>
      <c r="C34" s="13"/>
      <c r="D34" s="13"/>
      <c r="F34" s="26"/>
    </row>
    <row r="35" spans="1:6" ht="37.5">
      <c r="A35" s="11" t="s">
        <v>12</v>
      </c>
      <c r="B35" s="17">
        <v>3110</v>
      </c>
      <c r="C35" s="13"/>
      <c r="D35" s="13"/>
      <c r="F35" s="26"/>
    </row>
    <row r="36" spans="1:6" ht="18.75">
      <c r="A36" s="18" t="s">
        <v>16</v>
      </c>
      <c r="B36" s="19">
        <v>3132</v>
      </c>
      <c r="C36" s="20"/>
      <c r="D36" s="20"/>
      <c r="F36" s="26"/>
    </row>
    <row r="37" spans="1:6" ht="18.75">
      <c r="A37" s="11" t="s">
        <v>13</v>
      </c>
      <c r="B37" s="17"/>
      <c r="C37" s="14">
        <f>SUM(C30:C36)</f>
        <v>520</v>
      </c>
      <c r="D37" s="14">
        <f>SUM(D30:D36)</f>
        <v>0</v>
      </c>
      <c r="F37" s="26"/>
    </row>
    <row r="38" spans="1:6" ht="18.75">
      <c r="A38" s="45"/>
      <c r="B38" s="46"/>
      <c r="C38" s="47"/>
      <c r="D38" s="47"/>
      <c r="F38" s="26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3.75" customHeight="1">
      <c r="A41" s="71" t="s">
        <v>26</v>
      </c>
      <c r="B41" s="71"/>
      <c r="C41" s="71"/>
      <c r="D41" s="71"/>
    </row>
    <row r="42" spans="1:6">
      <c r="A42" s="1"/>
      <c r="B42" s="5"/>
      <c r="C42" s="4"/>
      <c r="D42" s="4"/>
    </row>
    <row r="43" spans="1:6" ht="56.25">
      <c r="A43" s="48" t="s">
        <v>0</v>
      </c>
      <c r="B43" s="48" t="s">
        <v>1</v>
      </c>
      <c r="C43" s="10" t="s">
        <v>23</v>
      </c>
      <c r="D43" s="10" t="s">
        <v>18</v>
      </c>
    </row>
    <row r="44" spans="1:6" ht="37.5">
      <c r="A44" s="40" t="s">
        <v>2</v>
      </c>
      <c r="B44" s="17">
        <v>2210</v>
      </c>
      <c r="C44" s="13">
        <v>1361.85</v>
      </c>
      <c r="D44" s="13">
        <f>C57+C70</f>
        <v>1361.85</v>
      </c>
      <c r="F44" s="26"/>
    </row>
    <row r="45" spans="1:6" ht="18.75">
      <c r="A45" s="12" t="s">
        <v>3</v>
      </c>
      <c r="B45" s="17">
        <v>2230</v>
      </c>
      <c r="C45" s="13">
        <v>13388.91</v>
      </c>
      <c r="D45" s="13">
        <f>C68</f>
        <v>13388.91</v>
      </c>
      <c r="F45" s="26"/>
    </row>
    <row r="46" spans="1:6" ht="18.75">
      <c r="A46" s="12" t="s">
        <v>4</v>
      </c>
      <c r="B46" s="17">
        <v>2240</v>
      </c>
      <c r="C46" s="13"/>
      <c r="D46" s="13"/>
      <c r="F46" s="26"/>
    </row>
    <row r="47" spans="1:6" ht="18.75">
      <c r="A47" s="12" t="s">
        <v>10</v>
      </c>
      <c r="B47" s="17">
        <v>2275</v>
      </c>
      <c r="C47" s="13"/>
      <c r="D47" s="13"/>
      <c r="F47" s="26"/>
    </row>
    <row r="48" spans="1:6" ht="18.75">
      <c r="A48" s="11" t="s">
        <v>15</v>
      </c>
      <c r="B48" s="17">
        <v>2800</v>
      </c>
      <c r="C48" s="13"/>
      <c r="D48" s="13"/>
      <c r="F48" s="26"/>
    </row>
    <row r="49" spans="1:6" ht="37.5">
      <c r="A49" s="11" t="s">
        <v>12</v>
      </c>
      <c r="B49" s="17">
        <v>3110</v>
      </c>
      <c r="C49" s="13">
        <v>7842.05</v>
      </c>
      <c r="D49" s="13">
        <f>C64</f>
        <v>7842.05</v>
      </c>
      <c r="F49" s="26"/>
    </row>
    <row r="50" spans="1:6" ht="18.75">
      <c r="A50" s="18" t="s">
        <v>16</v>
      </c>
      <c r="B50" s="19">
        <v>3132</v>
      </c>
      <c r="C50" s="20"/>
      <c r="D50" s="20"/>
      <c r="F50" s="26"/>
    </row>
    <row r="51" spans="1:6" ht="18.75">
      <c r="A51" s="11" t="s">
        <v>13</v>
      </c>
      <c r="B51" s="17"/>
      <c r="C51" s="14">
        <f>C44+C45+C48+C49+C50</f>
        <v>22592.81</v>
      </c>
      <c r="D51" s="14">
        <f>D44+D45+D48+D49+D50</f>
        <v>22592.81</v>
      </c>
      <c r="F51" s="26"/>
    </row>
    <row r="52" spans="1:6" ht="18.75">
      <c r="A52" s="45"/>
      <c r="B52" s="46"/>
      <c r="C52" s="47"/>
      <c r="D52" s="47"/>
      <c r="F52" s="26"/>
    </row>
    <row r="54" spans="1:6" ht="34.5" customHeight="1">
      <c r="A54" s="71" t="s">
        <v>68</v>
      </c>
      <c r="B54" s="72"/>
      <c r="C54" s="72"/>
      <c r="D54" s="72"/>
    </row>
    <row r="56" spans="1:6" ht="18.75">
      <c r="A56" s="62" t="s">
        <v>27</v>
      </c>
      <c r="B56" s="63"/>
      <c r="C56" s="64" t="s">
        <v>28</v>
      </c>
      <c r="D56" s="63"/>
    </row>
    <row r="57" spans="1:6" ht="18.75">
      <c r="A57" s="40" t="s">
        <v>39</v>
      </c>
      <c r="B57" s="35">
        <v>2210</v>
      </c>
      <c r="C57" s="65">
        <f>600+270</f>
        <v>870</v>
      </c>
      <c r="D57" s="65"/>
    </row>
    <row r="58" spans="1:6" ht="18.75" hidden="1">
      <c r="A58" s="40" t="s">
        <v>33</v>
      </c>
      <c r="B58" s="35">
        <v>2210</v>
      </c>
      <c r="C58" s="60"/>
      <c r="D58" s="61"/>
    </row>
    <row r="59" spans="1:6" ht="18.75" hidden="1">
      <c r="A59" s="40" t="s">
        <v>36</v>
      </c>
      <c r="B59" s="35">
        <v>2210</v>
      </c>
      <c r="C59" s="60"/>
      <c r="D59" s="61"/>
    </row>
    <row r="60" spans="1:6" ht="18.75" hidden="1">
      <c r="A60" s="40" t="s">
        <v>41</v>
      </c>
      <c r="B60" s="36">
        <v>3110.221</v>
      </c>
      <c r="C60" s="58"/>
      <c r="D60" s="59"/>
    </row>
    <row r="61" spans="1:6" ht="18.75" hidden="1">
      <c r="A61" s="40" t="s">
        <v>32</v>
      </c>
      <c r="B61" s="35">
        <v>2210</v>
      </c>
      <c r="C61" s="60"/>
      <c r="D61" s="61"/>
    </row>
    <row r="62" spans="1:6" ht="18.75" hidden="1">
      <c r="A62" s="40" t="s">
        <v>34</v>
      </c>
      <c r="B62" s="35">
        <v>2210</v>
      </c>
      <c r="C62" s="60"/>
      <c r="D62" s="61"/>
    </row>
    <row r="63" spans="1:6" ht="18.75" hidden="1">
      <c r="A63" s="40" t="s">
        <v>40</v>
      </c>
      <c r="B63" s="35">
        <v>2210</v>
      </c>
      <c r="C63" s="60"/>
      <c r="D63" s="61"/>
    </row>
    <row r="64" spans="1:6" ht="18.75">
      <c r="A64" s="40" t="s">
        <v>35</v>
      </c>
      <c r="B64" s="35">
        <v>3110</v>
      </c>
      <c r="C64" s="58">
        <v>7842.05</v>
      </c>
      <c r="D64" s="59"/>
    </row>
    <row r="65" spans="1:4" ht="18.75" hidden="1">
      <c r="A65" s="40" t="s">
        <v>37</v>
      </c>
      <c r="B65" s="35">
        <v>2210</v>
      </c>
      <c r="C65" s="58"/>
      <c r="D65" s="59"/>
    </row>
    <row r="66" spans="1:4" ht="18.75" hidden="1">
      <c r="A66" s="40" t="s">
        <v>38</v>
      </c>
      <c r="B66" s="35">
        <v>2210</v>
      </c>
      <c r="C66" s="58"/>
      <c r="D66" s="59"/>
    </row>
    <row r="67" spans="1:4" ht="18.75" hidden="1">
      <c r="A67" s="40" t="s">
        <v>50</v>
      </c>
      <c r="B67" s="35">
        <v>2240</v>
      </c>
      <c r="C67" s="58"/>
      <c r="D67" s="59"/>
    </row>
    <row r="68" spans="1:4" ht="18.75">
      <c r="A68" s="40" t="s">
        <v>42</v>
      </c>
      <c r="B68" s="35">
        <v>2230</v>
      </c>
      <c r="C68" s="58">
        <v>13388.91</v>
      </c>
      <c r="D68" s="59"/>
    </row>
    <row r="69" spans="1:4" ht="18.75" hidden="1">
      <c r="A69" s="40" t="s">
        <v>43</v>
      </c>
      <c r="B69" s="35">
        <v>2210</v>
      </c>
      <c r="C69" s="58"/>
      <c r="D69" s="59"/>
    </row>
    <row r="70" spans="1:4" ht="18.75">
      <c r="A70" s="40" t="s">
        <v>49</v>
      </c>
      <c r="B70" s="35">
        <v>2210</v>
      </c>
      <c r="C70" s="58">
        <v>491.85</v>
      </c>
      <c r="D70" s="59"/>
    </row>
    <row r="71" spans="1:4" ht="18.75" hidden="1">
      <c r="A71" s="40" t="s">
        <v>47</v>
      </c>
      <c r="B71" s="35">
        <v>2210</v>
      </c>
      <c r="C71" s="58"/>
      <c r="D71" s="59"/>
    </row>
    <row r="72" spans="1:4" ht="18.75" hidden="1">
      <c r="A72" s="40" t="s">
        <v>46</v>
      </c>
      <c r="B72" s="35">
        <v>2210</v>
      </c>
      <c r="C72" s="58"/>
      <c r="D72" s="59"/>
    </row>
    <row r="73" spans="1:4" ht="18.75" hidden="1">
      <c r="A73" s="40" t="s">
        <v>48</v>
      </c>
      <c r="B73" s="41">
        <v>2210</v>
      </c>
      <c r="C73" s="58"/>
      <c r="D73" s="59"/>
    </row>
    <row r="74" spans="1:4" ht="18.75">
      <c r="A74" s="54"/>
      <c r="B74" s="55"/>
      <c r="C74" s="58"/>
      <c r="D74" s="59"/>
    </row>
    <row r="75" spans="1:4" ht="18.75">
      <c r="A75" s="54"/>
      <c r="B75" s="55"/>
      <c r="C75" s="56">
        <f>SUM(C57:D74)</f>
        <v>22592.809999999998</v>
      </c>
      <c r="D75" s="57"/>
    </row>
  </sheetData>
  <mergeCells count="29">
    <mergeCell ref="A2:D2"/>
    <mergeCell ref="A5:D5"/>
    <mergeCell ref="A27:D27"/>
    <mergeCell ref="A41:D41"/>
    <mergeCell ref="A54:D54"/>
    <mergeCell ref="A3:D3"/>
    <mergeCell ref="A56:B56"/>
    <mergeCell ref="C56:D56"/>
    <mergeCell ref="C57:D57"/>
    <mergeCell ref="C65:D65"/>
    <mergeCell ref="C66:D66"/>
    <mergeCell ref="C61:D61"/>
    <mergeCell ref="C62:D62"/>
    <mergeCell ref="C58:D58"/>
    <mergeCell ref="C59:D59"/>
    <mergeCell ref="C60:D60"/>
    <mergeCell ref="C67:D67"/>
    <mergeCell ref="C63:D63"/>
    <mergeCell ref="C64:D64"/>
    <mergeCell ref="C68:D68"/>
    <mergeCell ref="C69:D69"/>
    <mergeCell ref="A75:B75"/>
    <mergeCell ref="C75:D75"/>
    <mergeCell ref="C70:D70"/>
    <mergeCell ref="C71:D71"/>
    <mergeCell ref="C72:D72"/>
    <mergeCell ref="C73:D73"/>
    <mergeCell ref="A74:B74"/>
    <mergeCell ref="C74:D74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75"/>
  <sheetViews>
    <sheetView workbookViewId="0">
      <selection activeCell="H14" sqref="H14"/>
    </sheetView>
  </sheetViews>
  <sheetFormatPr defaultRowHeight="15"/>
  <cols>
    <col min="1" max="1" width="40.875" style="3" customWidth="1"/>
    <col min="2" max="2" width="9.875" style="1" customWidth="1"/>
    <col min="3" max="3" width="17.5" customWidth="1"/>
    <col min="4" max="4" width="15.5" customWidth="1"/>
    <col min="5" max="5" width="10.375" hidden="1" customWidth="1"/>
    <col min="6" max="6" width="11.875" customWidth="1"/>
  </cols>
  <sheetData>
    <row r="2" spans="1:6" ht="56.25" customHeight="1">
      <c r="A2" s="66" t="s">
        <v>67</v>
      </c>
      <c r="B2" s="67"/>
      <c r="C2" s="67"/>
      <c r="D2" s="67"/>
    </row>
    <row r="3" spans="1:6" ht="39" customHeight="1">
      <c r="A3" s="73" t="s">
        <v>60</v>
      </c>
      <c r="B3" s="74"/>
      <c r="C3" s="74"/>
      <c r="D3" s="74"/>
    </row>
    <row r="4" spans="1:6" ht="18.75">
      <c r="A4" s="6"/>
      <c r="B4" s="7"/>
      <c r="C4" s="8"/>
      <c r="D4" s="8"/>
    </row>
    <row r="5" spans="1:6" ht="41.25" customHeight="1">
      <c r="A5" s="68" t="s">
        <v>24</v>
      </c>
      <c r="B5" s="69"/>
      <c r="C5" s="69"/>
      <c r="D5" s="69"/>
    </row>
    <row r="6" spans="1:6" s="2" customFormat="1" ht="72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f>1344970+20000</f>
        <v>1364970</v>
      </c>
      <c r="D7" s="23">
        <v>1346237.51</v>
      </c>
      <c r="E7" s="26">
        <f>C7-D7</f>
        <v>18732.489999999991</v>
      </c>
      <c r="F7" s="26"/>
    </row>
    <row r="8" spans="1:6" s="2" customFormat="1" ht="18.75">
      <c r="A8" s="21" t="s">
        <v>44</v>
      </c>
      <c r="B8" s="16">
        <v>2120</v>
      </c>
      <c r="C8" s="23">
        <v>294370</v>
      </c>
      <c r="D8" s="23">
        <v>283659.94999999995</v>
      </c>
      <c r="E8" s="26">
        <f t="shared" ref="E8:E25" si="0">C8-D8</f>
        <v>10710.050000000047</v>
      </c>
      <c r="F8" s="26"/>
    </row>
    <row r="9" spans="1:6" ht="37.5">
      <c r="A9" s="11" t="s">
        <v>2</v>
      </c>
      <c r="B9" s="16">
        <v>2210</v>
      </c>
      <c r="C9" s="13">
        <v>65300</v>
      </c>
      <c r="D9" s="13">
        <v>63328.959999999999</v>
      </c>
      <c r="E9" s="26">
        <f t="shared" si="0"/>
        <v>1971.0400000000009</v>
      </c>
      <c r="F9" s="26"/>
    </row>
    <row r="10" spans="1:6" ht="18.75">
      <c r="A10" s="11" t="s">
        <v>3</v>
      </c>
      <c r="B10" s="16">
        <v>2230</v>
      </c>
      <c r="C10" s="13"/>
      <c r="D10" s="13"/>
      <c r="E10" s="26">
        <f t="shared" si="0"/>
        <v>0</v>
      </c>
      <c r="F10" s="26"/>
    </row>
    <row r="11" spans="1:6" ht="18.75">
      <c r="A11" s="11" t="s">
        <v>4</v>
      </c>
      <c r="B11" s="16">
        <v>2240</v>
      </c>
      <c r="C11" s="13">
        <f>51640-350-1100-2120</f>
        <v>48070</v>
      </c>
      <c r="D11" s="13">
        <v>6818.71</v>
      </c>
      <c r="E11" s="26">
        <f t="shared" si="0"/>
        <v>41251.29</v>
      </c>
      <c r="F11" s="26"/>
    </row>
    <row r="12" spans="1:6" ht="18.75">
      <c r="A12" s="11" t="s">
        <v>5</v>
      </c>
      <c r="B12" s="16">
        <v>2250</v>
      </c>
      <c r="C12" s="13">
        <v>780</v>
      </c>
      <c r="D12" s="13">
        <v>780</v>
      </c>
      <c r="E12" s="26">
        <f t="shared" si="0"/>
        <v>0</v>
      </c>
      <c r="F12" s="26"/>
    </row>
    <row r="13" spans="1:6" ht="18.75">
      <c r="A13" s="11" t="s">
        <v>6</v>
      </c>
      <c r="B13" s="16">
        <v>2271</v>
      </c>
      <c r="C13" s="13"/>
      <c r="D13" s="13"/>
      <c r="E13" s="26">
        <f t="shared" si="0"/>
        <v>0</v>
      </c>
      <c r="F13" s="26"/>
    </row>
    <row r="14" spans="1:6" ht="37.5">
      <c r="A14" s="11" t="s">
        <v>7</v>
      </c>
      <c r="B14" s="16">
        <v>2272</v>
      </c>
      <c r="C14" s="13"/>
      <c r="D14" s="13"/>
      <c r="E14" s="26">
        <f t="shared" si="0"/>
        <v>0</v>
      </c>
      <c r="F14" s="26"/>
    </row>
    <row r="15" spans="1:6" ht="18.75">
      <c r="A15" s="11" t="s">
        <v>8</v>
      </c>
      <c r="B15" s="16">
        <v>2273</v>
      </c>
      <c r="C15" s="13">
        <f>17730+350</f>
        <v>18080</v>
      </c>
      <c r="D15" s="13">
        <v>18078.340167267561</v>
      </c>
      <c r="E15" s="26">
        <f t="shared" si="0"/>
        <v>1.6598327324390993</v>
      </c>
      <c r="F15" s="26"/>
    </row>
    <row r="16" spans="1:6" ht="18.75">
      <c r="A16" s="11" t="s">
        <v>9</v>
      </c>
      <c r="B16" s="16">
        <v>2274</v>
      </c>
      <c r="C16" s="13"/>
      <c r="D16" s="13"/>
      <c r="E16" s="26">
        <f t="shared" si="0"/>
        <v>0</v>
      </c>
      <c r="F16" s="26"/>
    </row>
    <row r="17" spans="1:9" ht="18.75">
      <c r="A17" s="11" t="s">
        <v>10</v>
      </c>
      <c r="B17" s="16">
        <v>2275</v>
      </c>
      <c r="C17" s="13">
        <f>146730+2120</f>
        <v>148850</v>
      </c>
      <c r="D17" s="13">
        <v>148850</v>
      </c>
      <c r="E17" s="26">
        <f t="shared" si="0"/>
        <v>0</v>
      </c>
      <c r="F17" s="26"/>
    </row>
    <row r="18" spans="1:9" ht="36.75" customHeight="1">
      <c r="A18" s="11" t="s">
        <v>11</v>
      </c>
      <c r="B18" s="16">
        <v>2282</v>
      </c>
      <c r="C18" s="13">
        <v>1600</v>
      </c>
      <c r="D18" s="13">
        <v>432</v>
      </c>
      <c r="E18" s="26">
        <f t="shared" si="0"/>
        <v>1168</v>
      </c>
      <c r="F18" s="26"/>
    </row>
    <row r="19" spans="1:9" ht="18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/>
    </row>
    <row r="20" spans="1:9" ht="15.75" customHeight="1">
      <c r="A20" s="11" t="s">
        <v>15</v>
      </c>
      <c r="B20" s="16">
        <v>2800</v>
      </c>
      <c r="C20" s="13">
        <f>3160+1100</f>
        <v>4260</v>
      </c>
      <c r="D20" s="13">
        <v>4252.22</v>
      </c>
      <c r="E20" s="26">
        <f t="shared" si="0"/>
        <v>7.7799999999997453</v>
      </c>
      <c r="F20" s="26"/>
    </row>
    <row r="21" spans="1:9" ht="38.25" customHeight="1">
      <c r="A21" s="11" t="s">
        <v>12</v>
      </c>
      <c r="B21" s="16">
        <v>3110</v>
      </c>
      <c r="C21" s="13">
        <v>1863800</v>
      </c>
      <c r="D21" s="13">
        <v>1863800</v>
      </c>
      <c r="E21" s="26">
        <f t="shared" si="0"/>
        <v>0</v>
      </c>
      <c r="F21" s="26"/>
    </row>
    <row r="22" spans="1:9" ht="37.5">
      <c r="A22" s="11" t="s">
        <v>20</v>
      </c>
      <c r="B22" s="16">
        <v>3122</v>
      </c>
      <c r="C22" s="13"/>
      <c r="D22" s="13"/>
      <c r="E22" s="26">
        <f t="shared" si="0"/>
        <v>0</v>
      </c>
      <c r="F22" s="26"/>
      <c r="I22" t="s">
        <v>19</v>
      </c>
    </row>
    <row r="23" spans="1:9" ht="18.75">
      <c r="A23" s="11" t="s">
        <v>21</v>
      </c>
      <c r="B23" s="16">
        <v>3132</v>
      </c>
      <c r="C23" s="13"/>
      <c r="D23" s="13"/>
      <c r="E23" s="26">
        <f t="shared" si="0"/>
        <v>0</v>
      </c>
      <c r="F23" s="26"/>
    </row>
    <row r="24" spans="1:9" ht="37.5">
      <c r="A24" s="32" t="s">
        <v>45</v>
      </c>
      <c r="B24" s="16">
        <v>3142</v>
      </c>
      <c r="C24" s="13"/>
      <c r="D24" s="13"/>
      <c r="E24" s="26">
        <f t="shared" si="0"/>
        <v>0</v>
      </c>
      <c r="F24" s="26"/>
    </row>
    <row r="25" spans="1:9" ht="18.75">
      <c r="A25" s="11" t="s">
        <v>13</v>
      </c>
      <c r="B25" s="16"/>
      <c r="C25" s="14">
        <f>SUM(C7:C24)</f>
        <v>3810080</v>
      </c>
      <c r="D25" s="14">
        <f>SUM(D7:D24)</f>
        <v>3736237.6901672673</v>
      </c>
      <c r="E25" s="26">
        <f t="shared" si="0"/>
        <v>73842.309832732659</v>
      </c>
      <c r="F25" s="26"/>
    </row>
    <row r="26" spans="1:9" ht="18.75">
      <c r="A26" s="6"/>
      <c r="B26" s="7"/>
      <c r="C26" s="8"/>
      <c r="D26" s="8"/>
    </row>
    <row r="27" spans="1:9" ht="33.75" hidden="1" customHeight="1">
      <c r="A27" s="66" t="s">
        <v>25</v>
      </c>
      <c r="B27" s="70"/>
      <c r="C27" s="70"/>
      <c r="D27" s="70"/>
    </row>
    <row r="28" spans="1:9" ht="18.75" hidden="1">
      <c r="A28" s="27"/>
      <c r="B28" s="29"/>
      <c r="C28" s="29"/>
      <c r="D28" s="30"/>
    </row>
    <row r="29" spans="1:9" ht="75" hidden="1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13"/>
      <c r="D30" s="13"/>
      <c r="F30" s="26"/>
    </row>
    <row r="31" spans="1:9" ht="18.75" hidden="1">
      <c r="A31" s="12" t="s">
        <v>3</v>
      </c>
      <c r="B31" s="17">
        <v>2230</v>
      </c>
      <c r="C31" s="13"/>
      <c r="D31" s="13"/>
      <c r="F31" s="26"/>
    </row>
    <row r="32" spans="1:9" ht="18.75" hidden="1">
      <c r="A32" s="12" t="s">
        <v>4</v>
      </c>
      <c r="B32" s="17">
        <v>2240</v>
      </c>
      <c r="C32" s="13"/>
      <c r="D32" s="13"/>
      <c r="F32" s="26"/>
    </row>
    <row r="33" spans="1:6" ht="18.75" hidden="1">
      <c r="A33" s="11" t="s">
        <v>15</v>
      </c>
      <c r="B33" s="17">
        <v>2800</v>
      </c>
      <c r="C33" s="13"/>
      <c r="D33" s="13"/>
      <c r="F33" s="26"/>
    </row>
    <row r="34" spans="1:6" ht="37.5" hidden="1">
      <c r="A34" s="11" t="s">
        <v>12</v>
      </c>
      <c r="B34" s="17">
        <v>3110</v>
      </c>
      <c r="C34" s="13"/>
      <c r="D34" s="13"/>
      <c r="F34" s="26"/>
    </row>
    <row r="35" spans="1:6" ht="18.75" hidden="1">
      <c r="A35" s="18" t="s">
        <v>16</v>
      </c>
      <c r="B35" s="19">
        <v>3132</v>
      </c>
      <c r="C35" s="20"/>
      <c r="D35" s="20"/>
      <c r="F35" s="26"/>
    </row>
    <row r="36" spans="1:6" ht="18.75" hidden="1">
      <c r="A36" s="11" t="s">
        <v>13</v>
      </c>
      <c r="B36" s="17"/>
      <c r="C36" s="14">
        <f>SUM(C30:C35)</f>
        <v>0</v>
      </c>
      <c r="D36" s="14">
        <f>SUM(D30:D35)</f>
        <v>0</v>
      </c>
      <c r="F36" s="26"/>
    </row>
    <row r="37" spans="1:6" hidden="1">
      <c r="A37" s="1"/>
      <c r="B37" s="5"/>
      <c r="C37" s="4"/>
      <c r="D37" s="4"/>
    </row>
    <row r="38" spans="1:6">
      <c r="A38" s="1"/>
      <c r="B38" s="5"/>
      <c r="C38" s="4"/>
      <c r="D38" s="4"/>
    </row>
    <row r="39" spans="1:6" ht="34.5" customHeight="1">
      <c r="A39" s="71" t="s">
        <v>26</v>
      </c>
      <c r="B39" s="72"/>
      <c r="C39" s="72"/>
      <c r="D39" s="72"/>
    </row>
    <row r="40" spans="1:6">
      <c r="A40" s="1"/>
      <c r="B40" s="5"/>
      <c r="C40" s="4"/>
      <c r="D40" s="4"/>
    </row>
    <row r="41" spans="1:6" ht="75">
      <c r="A41" s="15" t="s">
        <v>0</v>
      </c>
      <c r="B41" s="15" t="s">
        <v>1</v>
      </c>
      <c r="C41" s="10" t="s">
        <v>23</v>
      </c>
      <c r="D41" s="10" t="s">
        <v>18</v>
      </c>
    </row>
    <row r="42" spans="1:6" ht="37.5">
      <c r="A42" s="11" t="s">
        <v>2</v>
      </c>
      <c r="B42" s="17">
        <v>2210</v>
      </c>
      <c r="C42" s="13">
        <v>7291</v>
      </c>
      <c r="D42" s="13">
        <f>C57+C59+C70</f>
        <v>7291</v>
      </c>
      <c r="F42" s="26"/>
    </row>
    <row r="43" spans="1:6" ht="18.75">
      <c r="A43" s="12" t="s">
        <v>3</v>
      </c>
      <c r="B43" s="17">
        <v>2230</v>
      </c>
      <c r="C43" s="13">
        <v>87622</v>
      </c>
      <c r="D43" s="13">
        <f>C68</f>
        <v>87622</v>
      </c>
      <c r="F43" s="26"/>
    </row>
    <row r="44" spans="1:6" ht="18.75">
      <c r="A44" s="12" t="s">
        <v>4</v>
      </c>
      <c r="B44" s="17">
        <v>2240</v>
      </c>
      <c r="C44" s="13"/>
      <c r="D44" s="13"/>
      <c r="F44" s="26"/>
    </row>
    <row r="45" spans="1:6" ht="18.75">
      <c r="A45" s="40" t="s">
        <v>10</v>
      </c>
      <c r="B45" s="35">
        <v>2275</v>
      </c>
      <c r="C45" s="13"/>
      <c r="D45" s="13"/>
      <c r="F45" s="26"/>
    </row>
    <row r="46" spans="1:6" ht="18.75">
      <c r="A46" s="11" t="s">
        <v>15</v>
      </c>
      <c r="B46" s="17">
        <v>2800</v>
      </c>
      <c r="C46" s="13"/>
      <c r="D46" s="13"/>
      <c r="F46" s="26"/>
    </row>
    <row r="47" spans="1:6" ht="37.5">
      <c r="A47" s="11" t="s">
        <v>12</v>
      </c>
      <c r="B47" s="17">
        <v>3110</v>
      </c>
      <c r="C47" s="13">
        <v>19635.04</v>
      </c>
      <c r="D47" s="13">
        <f>C64</f>
        <v>19635.04</v>
      </c>
      <c r="F47" s="26"/>
    </row>
    <row r="48" spans="1:6" ht="18.75">
      <c r="A48" s="18" t="s">
        <v>16</v>
      </c>
      <c r="B48" s="19">
        <v>3132</v>
      </c>
      <c r="C48" s="13"/>
      <c r="D48" s="20"/>
      <c r="F48" s="26"/>
    </row>
    <row r="49" spans="1:6" ht="18.75">
      <c r="A49" s="11" t="s">
        <v>13</v>
      </c>
      <c r="B49" s="17"/>
      <c r="C49" s="14">
        <f>SUM(C42:C48)</f>
        <v>114548.04000000001</v>
      </c>
      <c r="D49" s="14">
        <f>SUM(D42:D48)</f>
        <v>114548.04000000001</v>
      </c>
      <c r="F49" s="26"/>
    </row>
    <row r="50" spans="1:6" ht="18.75">
      <c r="A50" s="45"/>
      <c r="B50" s="46"/>
      <c r="C50" s="47"/>
      <c r="D50" s="47"/>
      <c r="F50" s="26"/>
    </row>
    <row r="51" spans="1:6" ht="18.75">
      <c r="A51" s="45"/>
      <c r="B51" s="46"/>
      <c r="C51" s="47"/>
      <c r="D51" s="47"/>
      <c r="F51" s="26"/>
    </row>
    <row r="54" spans="1:6" ht="36" customHeight="1">
      <c r="A54" s="71" t="s">
        <v>68</v>
      </c>
      <c r="B54" s="72"/>
      <c r="C54" s="72"/>
      <c r="D54" s="72"/>
    </row>
    <row r="56" spans="1:6" ht="18.75">
      <c r="A56" s="62" t="s">
        <v>27</v>
      </c>
      <c r="B56" s="63"/>
      <c r="C56" s="64" t="s">
        <v>28</v>
      </c>
      <c r="D56" s="63"/>
    </row>
    <row r="57" spans="1:6" ht="18.75">
      <c r="A57" s="40" t="s">
        <v>39</v>
      </c>
      <c r="B57" s="35">
        <v>2210</v>
      </c>
      <c r="C57" s="65">
        <v>1008</v>
      </c>
      <c r="D57" s="65"/>
    </row>
    <row r="58" spans="1:6" ht="18.75" hidden="1">
      <c r="A58" s="40" t="s">
        <v>33</v>
      </c>
      <c r="B58" s="35">
        <v>2210</v>
      </c>
      <c r="C58" s="60"/>
      <c r="D58" s="61"/>
    </row>
    <row r="59" spans="1:6" ht="18.75">
      <c r="A59" s="40" t="s">
        <v>36</v>
      </c>
      <c r="B59" s="35">
        <v>2210</v>
      </c>
      <c r="C59" s="60">
        <v>5791.15</v>
      </c>
      <c r="D59" s="61"/>
    </row>
    <row r="60" spans="1:6" ht="18.75" hidden="1">
      <c r="A60" s="40" t="s">
        <v>41</v>
      </c>
      <c r="B60" s="36">
        <v>3110.221</v>
      </c>
      <c r="C60" s="58"/>
      <c r="D60" s="59"/>
    </row>
    <row r="61" spans="1:6" ht="18.75" hidden="1">
      <c r="A61" s="40" t="s">
        <v>32</v>
      </c>
      <c r="B61" s="35">
        <v>2210</v>
      </c>
      <c r="C61" s="60"/>
      <c r="D61" s="61"/>
    </row>
    <row r="62" spans="1:6" ht="18.75" hidden="1">
      <c r="A62" s="40" t="s">
        <v>34</v>
      </c>
      <c r="B62" s="35">
        <v>2210</v>
      </c>
      <c r="C62" s="60"/>
      <c r="D62" s="61"/>
    </row>
    <row r="63" spans="1:6" ht="18.75" hidden="1">
      <c r="A63" s="40" t="s">
        <v>40</v>
      </c>
      <c r="B63" s="35">
        <v>2210</v>
      </c>
      <c r="C63" s="60"/>
      <c r="D63" s="61"/>
    </row>
    <row r="64" spans="1:6" ht="18.75">
      <c r="A64" s="40" t="s">
        <v>35</v>
      </c>
      <c r="B64" s="35">
        <v>3110</v>
      </c>
      <c r="C64" s="58">
        <v>19635.04</v>
      </c>
      <c r="D64" s="59"/>
    </row>
    <row r="65" spans="1:4" ht="18.75" hidden="1">
      <c r="A65" s="40" t="s">
        <v>37</v>
      </c>
      <c r="B65" s="35">
        <v>2210</v>
      </c>
      <c r="C65" s="58"/>
      <c r="D65" s="59"/>
    </row>
    <row r="66" spans="1:4" ht="18.75" hidden="1">
      <c r="A66" s="40" t="s">
        <v>38</v>
      </c>
      <c r="B66" s="35">
        <v>2210</v>
      </c>
      <c r="C66" s="58"/>
      <c r="D66" s="59"/>
    </row>
    <row r="67" spans="1:4" ht="18.75" hidden="1">
      <c r="A67" s="40" t="s">
        <v>50</v>
      </c>
      <c r="B67" s="35">
        <v>2240</v>
      </c>
      <c r="C67" s="58"/>
      <c r="D67" s="59"/>
    </row>
    <row r="68" spans="1:4" ht="18.75">
      <c r="A68" s="40" t="s">
        <v>42</v>
      </c>
      <c r="B68" s="35">
        <v>2230</v>
      </c>
      <c r="C68" s="58">
        <v>87622</v>
      </c>
      <c r="D68" s="59"/>
    </row>
    <row r="69" spans="1:4" ht="18.75" hidden="1">
      <c r="A69" s="40" t="s">
        <v>43</v>
      </c>
      <c r="B69" s="35">
        <v>2210</v>
      </c>
      <c r="C69" s="58"/>
      <c r="D69" s="59"/>
    </row>
    <row r="70" spans="1:4" ht="18.75">
      <c r="A70" s="40" t="s">
        <v>49</v>
      </c>
      <c r="B70" s="35">
        <v>2210</v>
      </c>
      <c r="C70" s="58">
        <v>491.85</v>
      </c>
      <c r="D70" s="59"/>
    </row>
    <row r="71" spans="1:4" ht="18.75" hidden="1">
      <c r="A71" s="40" t="s">
        <v>47</v>
      </c>
      <c r="B71" s="35">
        <v>2210</v>
      </c>
      <c r="C71" s="58"/>
      <c r="D71" s="59"/>
    </row>
    <row r="72" spans="1:4" ht="18.75" hidden="1">
      <c r="A72" s="40" t="s">
        <v>46</v>
      </c>
      <c r="B72" s="35">
        <v>2210</v>
      </c>
      <c r="C72" s="58"/>
      <c r="D72" s="59"/>
    </row>
    <row r="73" spans="1:4" ht="18.75" hidden="1">
      <c r="A73" s="40" t="s">
        <v>48</v>
      </c>
      <c r="B73" s="41">
        <v>2210</v>
      </c>
      <c r="C73" s="58"/>
      <c r="D73" s="59"/>
    </row>
    <row r="74" spans="1:4" ht="18.75">
      <c r="A74" s="54"/>
      <c r="B74" s="55"/>
      <c r="C74" s="58"/>
      <c r="D74" s="59"/>
    </row>
    <row r="75" spans="1:4" ht="18.75">
      <c r="A75" s="54"/>
      <c r="B75" s="55"/>
      <c r="C75" s="56">
        <f>SUM(C57:D74)</f>
        <v>114548.04000000001</v>
      </c>
      <c r="D75" s="57"/>
    </row>
  </sheetData>
  <mergeCells count="29">
    <mergeCell ref="A54:D54"/>
    <mergeCell ref="C61:D61"/>
    <mergeCell ref="C62:D62"/>
    <mergeCell ref="C58:D58"/>
    <mergeCell ref="C59:D59"/>
    <mergeCell ref="C60:D60"/>
    <mergeCell ref="A56:B56"/>
    <mergeCell ref="C56:D56"/>
    <mergeCell ref="C57:D57"/>
    <mergeCell ref="A3:D3"/>
    <mergeCell ref="A2:D2"/>
    <mergeCell ref="A5:D5"/>
    <mergeCell ref="A27:D27"/>
    <mergeCell ref="A39:D39"/>
    <mergeCell ref="C63:D63"/>
    <mergeCell ref="C64:D64"/>
    <mergeCell ref="C65:D65"/>
    <mergeCell ref="C66:D66"/>
    <mergeCell ref="C67:D67"/>
    <mergeCell ref="C68:D68"/>
    <mergeCell ref="C69:D69"/>
    <mergeCell ref="A75:B75"/>
    <mergeCell ref="C75:D75"/>
    <mergeCell ref="C70:D70"/>
    <mergeCell ref="C71:D71"/>
    <mergeCell ref="C72:D72"/>
    <mergeCell ref="C73:D73"/>
    <mergeCell ref="A74:B74"/>
    <mergeCell ref="C74:D7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2:I75"/>
  <sheetViews>
    <sheetView workbookViewId="0">
      <selection activeCell="H10" sqref="H10"/>
    </sheetView>
  </sheetViews>
  <sheetFormatPr defaultRowHeight="15"/>
  <cols>
    <col min="1" max="1" width="40.875" style="3" customWidth="1"/>
    <col min="2" max="2" width="9.75" style="1" customWidth="1"/>
    <col min="3" max="3" width="17.75" customWidth="1"/>
    <col min="4" max="4" width="15" customWidth="1"/>
    <col min="5" max="5" width="10.875" hidden="1" customWidth="1"/>
    <col min="6" max="6" width="10.75" customWidth="1"/>
  </cols>
  <sheetData>
    <row r="2" spans="1:7" ht="57" customHeight="1">
      <c r="A2" s="66" t="s">
        <v>67</v>
      </c>
      <c r="B2" s="67"/>
      <c r="C2" s="67"/>
      <c r="D2" s="67"/>
    </row>
    <row r="3" spans="1:7" ht="40.5" customHeight="1">
      <c r="A3" s="73" t="s">
        <v>51</v>
      </c>
      <c r="B3" s="74"/>
      <c r="C3" s="74"/>
      <c r="D3" s="74"/>
    </row>
    <row r="4" spans="1:7" ht="18.75">
      <c r="A4" s="6"/>
      <c r="B4" s="7"/>
      <c r="C4" s="8"/>
      <c r="D4" s="8"/>
    </row>
    <row r="5" spans="1:7" ht="45" customHeight="1">
      <c r="A5" s="68" t="s">
        <v>24</v>
      </c>
      <c r="B5" s="69"/>
      <c r="C5" s="69"/>
      <c r="D5" s="69"/>
    </row>
    <row r="6" spans="1:7" s="2" customFormat="1" ht="72.7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7" s="2" customFormat="1" ht="18.75">
      <c r="A7" s="21" t="s">
        <v>22</v>
      </c>
      <c r="B7" s="16">
        <v>2111</v>
      </c>
      <c r="C7" s="23">
        <v>1425340</v>
      </c>
      <c r="D7" s="23">
        <v>1395909.6900000002</v>
      </c>
      <c r="E7" s="26">
        <f>C7-D7</f>
        <v>29430.309999999823</v>
      </c>
      <c r="F7" s="26"/>
    </row>
    <row r="8" spans="1:7" s="2" customFormat="1" ht="18.75">
      <c r="A8" s="21" t="s">
        <v>44</v>
      </c>
      <c r="B8" s="16">
        <v>2120</v>
      </c>
      <c r="C8" s="23">
        <v>313590</v>
      </c>
      <c r="D8" s="23">
        <v>309415.07</v>
      </c>
      <c r="E8" s="26">
        <f t="shared" ref="E8:E25" si="0">C8-D8</f>
        <v>4174.929999999993</v>
      </c>
      <c r="F8" s="26"/>
    </row>
    <row r="9" spans="1:7" ht="37.5">
      <c r="A9" s="11" t="s">
        <v>2</v>
      </c>
      <c r="B9" s="16">
        <v>2210</v>
      </c>
      <c r="C9" s="13">
        <v>19000</v>
      </c>
      <c r="D9" s="13">
        <v>18888.059999999998</v>
      </c>
      <c r="E9" s="26">
        <f t="shared" si="0"/>
        <v>111.94000000000233</v>
      </c>
      <c r="F9" s="26"/>
    </row>
    <row r="10" spans="1:7" ht="18.75">
      <c r="A10" s="11" t="s">
        <v>3</v>
      </c>
      <c r="B10" s="16">
        <v>2230</v>
      </c>
      <c r="C10" s="13"/>
      <c r="D10" s="13"/>
      <c r="E10" s="26">
        <f t="shared" si="0"/>
        <v>0</v>
      </c>
      <c r="F10" s="26"/>
      <c r="G10" s="39"/>
    </row>
    <row r="11" spans="1:7" ht="18.75">
      <c r="A11" s="11" t="s">
        <v>4</v>
      </c>
      <c r="B11" s="16">
        <v>2240</v>
      </c>
      <c r="C11" s="13">
        <f>4370+25500</f>
        <v>29870</v>
      </c>
      <c r="D11" s="13">
        <v>29788.15</v>
      </c>
      <c r="E11" s="26">
        <f t="shared" si="0"/>
        <v>81.849999999998545</v>
      </c>
      <c r="F11" s="26"/>
    </row>
    <row r="12" spans="1:7" ht="18.75">
      <c r="A12" s="11" t="s">
        <v>5</v>
      </c>
      <c r="B12" s="16">
        <v>2250</v>
      </c>
      <c r="C12" s="13">
        <v>1546.94</v>
      </c>
      <c r="D12" s="13">
        <v>1546.94</v>
      </c>
      <c r="E12" s="26">
        <f t="shared" si="0"/>
        <v>0</v>
      </c>
      <c r="F12" s="26"/>
    </row>
    <row r="13" spans="1:7" ht="18.75">
      <c r="A13" s="11" t="s">
        <v>6</v>
      </c>
      <c r="B13" s="16">
        <v>2271</v>
      </c>
      <c r="C13" s="13"/>
      <c r="D13" s="13"/>
      <c r="E13" s="26">
        <f t="shared" si="0"/>
        <v>0</v>
      </c>
      <c r="F13" s="26"/>
    </row>
    <row r="14" spans="1:7" ht="37.5">
      <c r="A14" s="11" t="s">
        <v>7</v>
      </c>
      <c r="B14" s="16">
        <v>2272</v>
      </c>
      <c r="C14" s="13">
        <v>1330</v>
      </c>
      <c r="D14" s="13">
        <v>794.64</v>
      </c>
      <c r="E14" s="26">
        <f t="shared" si="0"/>
        <v>535.36</v>
      </c>
      <c r="F14" s="26"/>
    </row>
    <row r="15" spans="1:7" ht="18.75">
      <c r="A15" s="11" t="s">
        <v>8</v>
      </c>
      <c r="B15" s="16">
        <v>2273</v>
      </c>
      <c r="C15" s="13">
        <v>7790</v>
      </c>
      <c r="D15" s="13">
        <v>4778.2262877097</v>
      </c>
      <c r="E15" s="26">
        <f t="shared" si="0"/>
        <v>3011.7737122903</v>
      </c>
      <c r="F15" s="26"/>
    </row>
    <row r="16" spans="1:7" ht="18.75">
      <c r="A16" s="11" t="s">
        <v>9</v>
      </c>
      <c r="B16" s="16">
        <v>2274</v>
      </c>
      <c r="C16" s="13"/>
      <c r="D16" s="13"/>
      <c r="E16" s="26">
        <f t="shared" si="0"/>
        <v>0</v>
      </c>
      <c r="F16" s="26"/>
    </row>
    <row r="17" spans="1:9" ht="18.75">
      <c r="A17" s="11" t="s">
        <v>10</v>
      </c>
      <c r="B17" s="16">
        <v>2275</v>
      </c>
      <c r="C17" s="13">
        <f>467000-1500-25500</f>
        <v>440000</v>
      </c>
      <c r="D17" s="13">
        <v>261000</v>
      </c>
      <c r="E17" s="26">
        <f t="shared" si="0"/>
        <v>179000</v>
      </c>
      <c r="F17" s="26"/>
    </row>
    <row r="18" spans="1:9" ht="34.5" customHeight="1">
      <c r="A18" s="11" t="s">
        <v>11</v>
      </c>
      <c r="B18" s="16">
        <v>2282</v>
      </c>
      <c r="C18" s="13">
        <v>1600</v>
      </c>
      <c r="D18" s="13">
        <v>432</v>
      </c>
      <c r="E18" s="26">
        <f t="shared" si="0"/>
        <v>1168</v>
      </c>
      <c r="F18" s="26"/>
    </row>
    <row r="19" spans="1:9" ht="18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/>
    </row>
    <row r="20" spans="1:9" ht="15.75" customHeight="1">
      <c r="A20" s="11" t="s">
        <v>15</v>
      </c>
      <c r="B20" s="16">
        <v>2800</v>
      </c>
      <c r="C20" s="13">
        <f>3160+1500</f>
        <v>4660</v>
      </c>
      <c r="D20" s="13">
        <v>4658.1399999999994</v>
      </c>
      <c r="E20" s="26">
        <f t="shared" si="0"/>
        <v>1.8600000000005821</v>
      </c>
      <c r="F20" s="26"/>
    </row>
    <row r="21" spans="1:9" ht="38.25" customHeight="1">
      <c r="A21" s="11" t="s">
        <v>12</v>
      </c>
      <c r="B21" s="16">
        <v>3110</v>
      </c>
      <c r="C21" s="13">
        <v>123800</v>
      </c>
      <c r="D21" s="13">
        <v>123800</v>
      </c>
      <c r="E21" s="26">
        <f t="shared" si="0"/>
        <v>0</v>
      </c>
      <c r="F21" s="26"/>
      <c r="H21" s="38"/>
    </row>
    <row r="22" spans="1:9" ht="37.5">
      <c r="A22" s="11" t="s">
        <v>20</v>
      </c>
      <c r="B22" s="16">
        <v>3122</v>
      </c>
      <c r="C22" s="13">
        <v>178095</v>
      </c>
      <c r="D22" s="13">
        <v>178095</v>
      </c>
      <c r="E22" s="26">
        <f t="shared" si="0"/>
        <v>0</v>
      </c>
      <c r="F22" s="26"/>
      <c r="I22" t="s">
        <v>19</v>
      </c>
    </row>
    <row r="23" spans="1:9" ht="18.75">
      <c r="A23" s="11" t="s">
        <v>21</v>
      </c>
      <c r="B23" s="16">
        <v>3132</v>
      </c>
      <c r="C23" s="13"/>
      <c r="D23" s="13"/>
      <c r="E23" s="26">
        <f t="shared" si="0"/>
        <v>0</v>
      </c>
      <c r="F23" s="26"/>
    </row>
    <row r="24" spans="1:9" ht="37.5">
      <c r="A24" s="32" t="s">
        <v>45</v>
      </c>
      <c r="B24" s="16">
        <v>3142</v>
      </c>
      <c r="C24" s="13"/>
      <c r="D24" s="13"/>
      <c r="E24" s="26">
        <f t="shared" si="0"/>
        <v>0</v>
      </c>
      <c r="F24" s="26"/>
    </row>
    <row r="25" spans="1:9" ht="18.75">
      <c r="A25" s="11" t="s">
        <v>13</v>
      </c>
      <c r="B25" s="12"/>
      <c r="C25" s="14">
        <f>SUM(C7:C24)</f>
        <v>2546621.94</v>
      </c>
      <c r="D25" s="14">
        <f>SUM(D7:D24)</f>
        <v>2329105.91628771</v>
      </c>
      <c r="E25" s="26">
        <f t="shared" si="0"/>
        <v>217516.02371228999</v>
      </c>
      <c r="F25" s="26"/>
    </row>
    <row r="26" spans="1:9" ht="18.75">
      <c r="A26" s="6"/>
      <c r="B26" s="7"/>
      <c r="C26" s="8"/>
      <c r="D26" s="8"/>
    </row>
    <row r="27" spans="1:9" ht="30" hidden="1" customHeight="1">
      <c r="A27" s="66" t="s">
        <v>25</v>
      </c>
      <c r="B27" s="70"/>
      <c r="C27" s="70"/>
      <c r="D27" s="70"/>
    </row>
    <row r="28" spans="1:9" hidden="1">
      <c r="D28" s="30"/>
    </row>
    <row r="29" spans="1:9" ht="75" hidden="1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13"/>
      <c r="D30" s="13"/>
      <c r="F30" s="26"/>
    </row>
    <row r="31" spans="1:9" ht="18.75" hidden="1">
      <c r="A31" s="12" t="s">
        <v>3</v>
      </c>
      <c r="B31" s="17">
        <v>2230</v>
      </c>
      <c r="C31" s="13"/>
      <c r="D31" s="13"/>
      <c r="F31" s="26"/>
    </row>
    <row r="32" spans="1:9" ht="18.75" hidden="1">
      <c r="A32" s="12" t="s">
        <v>4</v>
      </c>
      <c r="B32" s="17">
        <v>2240</v>
      </c>
      <c r="C32" s="13"/>
      <c r="D32" s="13"/>
      <c r="F32" s="26"/>
    </row>
    <row r="33" spans="1:6" ht="18.75" hidden="1">
      <c r="A33" s="11" t="s">
        <v>15</v>
      </c>
      <c r="B33" s="17">
        <v>2800</v>
      </c>
      <c r="C33" s="13"/>
      <c r="D33" s="13"/>
      <c r="F33" s="26"/>
    </row>
    <row r="34" spans="1:6" ht="37.5" hidden="1">
      <c r="A34" s="11" t="s">
        <v>12</v>
      </c>
      <c r="B34" s="17">
        <v>3110</v>
      </c>
      <c r="C34" s="13"/>
      <c r="D34" s="13"/>
      <c r="F34" s="26"/>
    </row>
    <row r="35" spans="1:6" ht="18.75" hidden="1">
      <c r="A35" s="18" t="s">
        <v>16</v>
      </c>
      <c r="B35" s="19">
        <v>3132</v>
      </c>
      <c r="C35" s="20"/>
      <c r="D35" s="20"/>
      <c r="F35" s="26"/>
    </row>
    <row r="36" spans="1:6" ht="18.75" hidden="1">
      <c r="A36" s="11" t="s">
        <v>13</v>
      </c>
      <c r="B36" s="17"/>
      <c r="C36" s="14">
        <f>SUM(C30:C35)</f>
        <v>0</v>
      </c>
      <c r="D36" s="14">
        <f>SUM(D30:D35)</f>
        <v>0</v>
      </c>
      <c r="F36" s="26"/>
    </row>
    <row r="37" spans="1:6" hidden="1">
      <c r="A37" s="1"/>
      <c r="B37" s="5"/>
      <c r="C37" s="4"/>
      <c r="D37" s="4"/>
    </row>
    <row r="38" spans="1:6">
      <c r="A38" s="1"/>
      <c r="B38" s="5"/>
      <c r="C38" s="4"/>
      <c r="D38" s="4"/>
    </row>
    <row r="39" spans="1:6" ht="36.75" customHeight="1">
      <c r="A39" s="71" t="s">
        <v>26</v>
      </c>
      <c r="B39" s="72"/>
      <c r="C39" s="72"/>
      <c r="D39" s="72"/>
    </row>
    <row r="40" spans="1:6">
      <c r="A40" s="1"/>
      <c r="B40" s="5"/>
      <c r="C40" s="4"/>
      <c r="D40" s="4"/>
    </row>
    <row r="41" spans="1:6" ht="75">
      <c r="A41" s="15" t="s">
        <v>0</v>
      </c>
      <c r="B41" s="15" t="s">
        <v>1</v>
      </c>
      <c r="C41" s="10" t="s">
        <v>23</v>
      </c>
      <c r="D41" s="10" t="s">
        <v>18</v>
      </c>
    </row>
    <row r="42" spans="1:6" ht="37.5">
      <c r="A42" s="11" t="s">
        <v>2</v>
      </c>
      <c r="B42" s="17">
        <v>2210</v>
      </c>
      <c r="C42" s="13">
        <v>2397.1999999999998</v>
      </c>
      <c r="D42" s="13">
        <f>C57+C59+C70</f>
        <v>2397.1999999999998</v>
      </c>
      <c r="F42" s="26"/>
    </row>
    <row r="43" spans="1:6" ht="18.75">
      <c r="A43" s="12" t="s">
        <v>3</v>
      </c>
      <c r="B43" s="17">
        <v>2230</v>
      </c>
      <c r="C43" s="13">
        <v>27004</v>
      </c>
      <c r="D43" s="13">
        <f>C68</f>
        <v>27004</v>
      </c>
      <c r="F43" s="26"/>
    </row>
    <row r="44" spans="1:6" ht="18.75">
      <c r="A44" s="12" t="s">
        <v>4</v>
      </c>
      <c r="B44" s="17">
        <v>2240</v>
      </c>
      <c r="C44" s="13"/>
      <c r="D44" s="13"/>
      <c r="F44" s="26"/>
    </row>
    <row r="45" spans="1:6" ht="18.75">
      <c r="A45" s="40" t="s">
        <v>10</v>
      </c>
      <c r="B45" s="35">
        <v>2275</v>
      </c>
      <c r="C45" s="13"/>
      <c r="D45" s="13"/>
      <c r="F45" s="26"/>
    </row>
    <row r="46" spans="1:6" ht="18.75">
      <c r="A46" s="11" t="s">
        <v>15</v>
      </c>
      <c r="B46" s="17">
        <v>2800</v>
      </c>
      <c r="C46" s="13"/>
      <c r="D46" s="13"/>
      <c r="F46" s="26"/>
    </row>
    <row r="47" spans="1:6" ht="37.5">
      <c r="A47" s="11" t="s">
        <v>12</v>
      </c>
      <c r="B47" s="17">
        <v>3110</v>
      </c>
      <c r="C47" s="13">
        <v>2979.92</v>
      </c>
      <c r="D47" s="13">
        <f>C64</f>
        <v>2979.92</v>
      </c>
      <c r="F47" s="26"/>
    </row>
    <row r="48" spans="1:6" ht="18.75">
      <c r="A48" s="18" t="s">
        <v>16</v>
      </c>
      <c r="B48" s="19">
        <v>3132</v>
      </c>
      <c r="C48" s="13"/>
      <c r="D48" s="20"/>
      <c r="F48" s="26"/>
    </row>
    <row r="49" spans="1:6" ht="18.75">
      <c r="A49" s="11" t="s">
        <v>13</v>
      </c>
      <c r="B49" s="17"/>
      <c r="C49" s="14">
        <f>SUM(C42:C48)</f>
        <v>32381.120000000003</v>
      </c>
      <c r="D49" s="14">
        <f>SUM(D42:D48)</f>
        <v>32381.120000000003</v>
      </c>
      <c r="F49" s="26"/>
    </row>
    <row r="50" spans="1:6" ht="18.75">
      <c r="A50" s="45"/>
      <c r="B50" s="46"/>
      <c r="C50" s="47"/>
      <c r="D50" s="47"/>
      <c r="F50" s="26"/>
    </row>
    <row r="51" spans="1:6" ht="18.75">
      <c r="A51" s="45"/>
      <c r="B51" s="46"/>
      <c r="C51" s="47"/>
      <c r="D51" s="47"/>
      <c r="F51" s="26"/>
    </row>
    <row r="54" spans="1:6" ht="34.5" customHeight="1">
      <c r="A54" s="71" t="s">
        <v>68</v>
      </c>
      <c r="B54" s="72"/>
      <c r="C54" s="72"/>
      <c r="D54" s="72"/>
    </row>
    <row r="56" spans="1:6" ht="18.75">
      <c r="A56" s="62" t="s">
        <v>27</v>
      </c>
      <c r="B56" s="63"/>
      <c r="C56" s="64" t="s">
        <v>28</v>
      </c>
      <c r="D56" s="63"/>
    </row>
    <row r="57" spans="1:6" ht="18.75" hidden="1">
      <c r="A57" s="40" t="s">
        <v>39</v>
      </c>
      <c r="B57" s="35">
        <v>2210</v>
      </c>
      <c r="C57" s="65"/>
      <c r="D57" s="65"/>
    </row>
    <row r="58" spans="1:6" ht="18.75" hidden="1">
      <c r="A58" s="40" t="s">
        <v>33</v>
      </c>
      <c r="B58" s="35">
        <v>2210</v>
      </c>
      <c r="C58" s="60"/>
      <c r="D58" s="61"/>
    </row>
    <row r="59" spans="1:6" ht="18.75">
      <c r="A59" s="40" t="s">
        <v>36</v>
      </c>
      <c r="B59" s="35">
        <v>2210</v>
      </c>
      <c r="C59" s="60">
        <v>1905.35</v>
      </c>
      <c r="D59" s="61"/>
    </row>
    <row r="60" spans="1:6" ht="18.75" hidden="1">
      <c r="A60" s="40" t="s">
        <v>41</v>
      </c>
      <c r="B60" s="36">
        <v>3110.221</v>
      </c>
      <c r="C60" s="58"/>
      <c r="D60" s="59"/>
    </row>
    <row r="61" spans="1:6" ht="18.75" hidden="1">
      <c r="A61" s="40" t="s">
        <v>32</v>
      </c>
      <c r="B61" s="35">
        <v>2210</v>
      </c>
      <c r="C61" s="60"/>
      <c r="D61" s="61"/>
    </row>
    <row r="62" spans="1:6" ht="18.75" hidden="1">
      <c r="A62" s="40" t="s">
        <v>34</v>
      </c>
      <c r="B62" s="35">
        <v>2210</v>
      </c>
      <c r="C62" s="60"/>
      <c r="D62" s="61"/>
    </row>
    <row r="63" spans="1:6" ht="18.75" hidden="1">
      <c r="A63" s="40" t="s">
        <v>40</v>
      </c>
      <c r="B63" s="35">
        <v>2210</v>
      </c>
      <c r="C63" s="60"/>
      <c r="D63" s="61"/>
    </row>
    <row r="64" spans="1:6" ht="18.75">
      <c r="A64" s="40" t="s">
        <v>35</v>
      </c>
      <c r="B64" s="35">
        <v>3110</v>
      </c>
      <c r="C64" s="58">
        <v>2979.92</v>
      </c>
      <c r="D64" s="59"/>
    </row>
    <row r="65" spans="1:4" ht="18.75" hidden="1">
      <c r="A65" s="40" t="s">
        <v>37</v>
      </c>
      <c r="B65" s="35">
        <v>2210</v>
      </c>
      <c r="C65" s="58"/>
      <c r="D65" s="59"/>
    </row>
    <row r="66" spans="1:4" ht="18.75" hidden="1">
      <c r="A66" s="40" t="s">
        <v>38</v>
      </c>
      <c r="B66" s="35">
        <v>2210</v>
      </c>
      <c r="C66" s="58"/>
      <c r="D66" s="59"/>
    </row>
    <row r="67" spans="1:4" ht="18.75" hidden="1">
      <c r="A67" s="40" t="s">
        <v>50</v>
      </c>
      <c r="B67" s="35">
        <v>2240</v>
      </c>
      <c r="C67" s="58"/>
      <c r="D67" s="59"/>
    </row>
    <row r="68" spans="1:4" ht="18.75">
      <c r="A68" s="40" t="s">
        <v>42</v>
      </c>
      <c r="B68" s="35">
        <v>2230</v>
      </c>
      <c r="C68" s="58">
        <v>27004</v>
      </c>
      <c r="D68" s="59"/>
    </row>
    <row r="69" spans="1:4" ht="18.75" hidden="1">
      <c r="A69" s="40" t="s">
        <v>43</v>
      </c>
      <c r="B69" s="35">
        <v>2210</v>
      </c>
      <c r="C69" s="58"/>
      <c r="D69" s="59"/>
    </row>
    <row r="70" spans="1:4" ht="18.75">
      <c r="A70" s="40" t="s">
        <v>49</v>
      </c>
      <c r="B70" s="35">
        <v>2210</v>
      </c>
      <c r="C70" s="58">
        <v>491.85</v>
      </c>
      <c r="D70" s="59"/>
    </row>
    <row r="71" spans="1:4" ht="18.75" hidden="1">
      <c r="A71" s="40" t="s">
        <v>47</v>
      </c>
      <c r="B71" s="35">
        <v>2210</v>
      </c>
      <c r="C71" s="58"/>
      <c r="D71" s="59"/>
    </row>
    <row r="72" spans="1:4" ht="18.75" hidden="1">
      <c r="A72" s="40" t="s">
        <v>46</v>
      </c>
      <c r="B72" s="35">
        <v>2210</v>
      </c>
      <c r="C72" s="58"/>
      <c r="D72" s="59"/>
    </row>
    <row r="73" spans="1:4" ht="18.75" hidden="1">
      <c r="A73" s="40" t="s">
        <v>48</v>
      </c>
      <c r="B73" s="41">
        <v>2210</v>
      </c>
      <c r="C73" s="58"/>
      <c r="D73" s="59"/>
    </row>
    <row r="74" spans="1:4" ht="18.75">
      <c r="A74" s="54"/>
      <c r="B74" s="55"/>
      <c r="C74" s="58"/>
      <c r="D74" s="59"/>
    </row>
    <row r="75" spans="1:4" ht="18.75">
      <c r="A75" s="54"/>
      <c r="B75" s="55"/>
      <c r="C75" s="56">
        <f>SUM(C57:D74)</f>
        <v>32381.119999999999</v>
      </c>
      <c r="D75" s="57"/>
    </row>
  </sheetData>
  <mergeCells count="29">
    <mergeCell ref="C58:D58"/>
    <mergeCell ref="C59:D59"/>
    <mergeCell ref="C60:D60"/>
    <mergeCell ref="A3:D3"/>
    <mergeCell ref="C57:D57"/>
    <mergeCell ref="A2:D2"/>
    <mergeCell ref="A5:D5"/>
    <mergeCell ref="A27:D27"/>
    <mergeCell ref="A39:D39"/>
    <mergeCell ref="A56:B56"/>
    <mergeCell ref="C56:D56"/>
    <mergeCell ref="A54:D54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A75:B75"/>
    <mergeCell ref="C75:D75"/>
    <mergeCell ref="C71:D71"/>
    <mergeCell ref="C72:D72"/>
    <mergeCell ref="C73:D73"/>
    <mergeCell ref="A74:B74"/>
    <mergeCell ref="C74:D7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76"/>
  <sheetViews>
    <sheetView topLeftCell="A52" zoomScale="90" zoomScaleNormal="90" workbookViewId="0">
      <selection activeCell="H28" sqref="H28"/>
    </sheetView>
  </sheetViews>
  <sheetFormatPr defaultRowHeight="15"/>
  <cols>
    <col min="1" max="1" width="40.875" style="3" customWidth="1"/>
    <col min="2" max="2" width="9.75" style="1" customWidth="1"/>
    <col min="3" max="3" width="17.125" customWidth="1"/>
    <col min="4" max="4" width="16.5" customWidth="1"/>
    <col min="5" max="5" width="9.5" hidden="1" customWidth="1"/>
    <col min="6" max="6" width="10.5" bestFit="1" customWidth="1"/>
  </cols>
  <sheetData>
    <row r="2" spans="1:6" ht="57.75" customHeight="1">
      <c r="A2" s="66" t="s">
        <v>67</v>
      </c>
      <c r="B2" s="67"/>
      <c r="C2" s="67"/>
      <c r="D2" s="67"/>
    </row>
    <row r="3" spans="1:6" ht="38.25" customHeight="1">
      <c r="A3" s="73" t="s">
        <v>52</v>
      </c>
      <c r="B3" s="74"/>
      <c r="C3" s="74"/>
      <c r="D3" s="74"/>
    </row>
    <row r="4" spans="1:6" ht="18.75">
      <c r="A4" s="6"/>
      <c r="B4" s="7"/>
      <c r="C4" s="8"/>
      <c r="D4" s="8"/>
    </row>
    <row r="5" spans="1:6" ht="44.25" customHeight="1">
      <c r="A5" s="68" t="s">
        <v>24</v>
      </c>
      <c r="B5" s="69"/>
      <c r="C5" s="69"/>
      <c r="D5" s="69"/>
    </row>
    <row r="6" spans="1:6" s="2" customFormat="1" ht="73.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v>1635110</v>
      </c>
      <c r="D7" s="23">
        <v>1565759.51</v>
      </c>
      <c r="E7" s="26">
        <f>C7-D7</f>
        <v>69350.489999999991</v>
      </c>
      <c r="F7" s="26"/>
    </row>
    <row r="8" spans="1:6" s="2" customFormat="1" ht="18.75">
      <c r="A8" s="21" t="s">
        <v>44</v>
      </c>
      <c r="B8" s="16">
        <v>2120</v>
      </c>
      <c r="C8" s="23">
        <v>359720</v>
      </c>
      <c r="D8" s="23">
        <v>348823.66000000003</v>
      </c>
      <c r="E8" s="26">
        <f t="shared" ref="E8:E25" si="0">C8-D8</f>
        <v>10896.339999999967</v>
      </c>
      <c r="F8" s="26"/>
    </row>
    <row r="9" spans="1:6" ht="37.5">
      <c r="A9" s="11" t="s">
        <v>2</v>
      </c>
      <c r="B9" s="16">
        <v>2210</v>
      </c>
      <c r="C9" s="13">
        <v>19700</v>
      </c>
      <c r="D9" s="13">
        <v>19560.059999999998</v>
      </c>
      <c r="E9" s="26">
        <f t="shared" si="0"/>
        <v>139.94000000000233</v>
      </c>
      <c r="F9" s="26"/>
    </row>
    <row r="10" spans="1:6" ht="18.75">
      <c r="A10" s="11" t="s">
        <v>3</v>
      </c>
      <c r="B10" s="16">
        <v>2230</v>
      </c>
      <c r="C10" s="13">
        <v>41000</v>
      </c>
      <c r="D10" s="13">
        <v>40298.239999999998</v>
      </c>
      <c r="E10" s="26">
        <f t="shared" si="0"/>
        <v>701.76000000000204</v>
      </c>
      <c r="F10" s="26"/>
    </row>
    <row r="11" spans="1:6" ht="18.75">
      <c r="A11" s="11" t="s">
        <v>4</v>
      </c>
      <c r="B11" s="16">
        <v>2240</v>
      </c>
      <c r="C11" s="13">
        <f>19988-2100</f>
        <v>17888</v>
      </c>
      <c r="D11" s="13">
        <v>7828.45</v>
      </c>
      <c r="E11" s="26">
        <f t="shared" si="0"/>
        <v>10059.549999999999</v>
      </c>
      <c r="F11" s="26"/>
    </row>
    <row r="12" spans="1:6" ht="18.75">
      <c r="A12" s="11" t="s">
        <v>5</v>
      </c>
      <c r="B12" s="16">
        <v>2250</v>
      </c>
      <c r="C12" s="13">
        <v>780</v>
      </c>
      <c r="D12" s="13">
        <v>780</v>
      </c>
      <c r="E12" s="26">
        <f t="shared" si="0"/>
        <v>0</v>
      </c>
      <c r="F12" s="26"/>
    </row>
    <row r="13" spans="1:6" ht="18.75">
      <c r="A13" s="11" t="s">
        <v>6</v>
      </c>
      <c r="B13" s="16">
        <v>2271</v>
      </c>
      <c r="C13" s="13"/>
      <c r="D13" s="13"/>
      <c r="E13" s="26">
        <f t="shared" si="0"/>
        <v>0</v>
      </c>
      <c r="F13" s="26"/>
    </row>
    <row r="14" spans="1:6" ht="37.5">
      <c r="A14" s="11" t="s">
        <v>7</v>
      </c>
      <c r="B14" s="16">
        <v>2272</v>
      </c>
      <c r="C14" s="13"/>
      <c r="D14" s="13"/>
      <c r="E14" s="26">
        <f t="shared" si="0"/>
        <v>0</v>
      </c>
      <c r="F14" s="26"/>
    </row>
    <row r="15" spans="1:6" ht="18.75">
      <c r="A15" s="11" t="s">
        <v>8</v>
      </c>
      <c r="B15" s="16">
        <v>2273</v>
      </c>
      <c r="C15" s="13">
        <v>33470</v>
      </c>
      <c r="D15" s="13">
        <v>30689.294595090421</v>
      </c>
      <c r="E15" s="26">
        <f t="shared" si="0"/>
        <v>2780.7054049095786</v>
      </c>
      <c r="F15" s="26"/>
    </row>
    <row r="16" spans="1:6" ht="18.75">
      <c r="A16" s="11" t="s">
        <v>9</v>
      </c>
      <c r="B16" s="16">
        <v>2274</v>
      </c>
      <c r="C16" s="13"/>
      <c r="D16" s="13"/>
      <c r="E16" s="26">
        <f t="shared" si="0"/>
        <v>0</v>
      </c>
      <c r="F16" s="26"/>
    </row>
    <row r="17" spans="1:9" ht="18.75">
      <c r="A17" s="11" t="s">
        <v>10</v>
      </c>
      <c r="B17" s="16">
        <v>2275</v>
      </c>
      <c r="C17" s="13"/>
      <c r="D17" s="13"/>
      <c r="E17" s="26">
        <f t="shared" si="0"/>
        <v>0</v>
      </c>
      <c r="F17" s="26"/>
    </row>
    <row r="18" spans="1:9" ht="33" customHeight="1">
      <c r="A18" s="11" t="s">
        <v>11</v>
      </c>
      <c r="B18" s="16">
        <v>2282</v>
      </c>
      <c r="C18" s="13">
        <v>1600</v>
      </c>
      <c r="D18" s="13">
        <v>432</v>
      </c>
      <c r="E18" s="26">
        <f t="shared" si="0"/>
        <v>1168</v>
      </c>
      <c r="F18" s="26"/>
    </row>
    <row r="19" spans="1:9" ht="18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/>
    </row>
    <row r="20" spans="1:9" ht="15.75" customHeight="1">
      <c r="A20" s="11" t="s">
        <v>15</v>
      </c>
      <c r="B20" s="16">
        <v>2800</v>
      </c>
      <c r="C20" s="13">
        <f>4250+2100</f>
        <v>6350</v>
      </c>
      <c r="D20" s="13">
        <v>6281.75</v>
      </c>
      <c r="E20" s="26">
        <f t="shared" si="0"/>
        <v>68.25</v>
      </c>
      <c r="F20" s="26"/>
    </row>
    <row r="21" spans="1:9" ht="36" customHeight="1">
      <c r="A21" s="11" t="s">
        <v>12</v>
      </c>
      <c r="B21" s="16">
        <v>3110</v>
      </c>
      <c r="C21" s="13">
        <v>63800</v>
      </c>
      <c r="D21" s="13">
        <v>63800</v>
      </c>
      <c r="E21" s="26">
        <f t="shared" si="0"/>
        <v>0</v>
      </c>
      <c r="F21" s="26"/>
      <c r="H21" s="38"/>
    </row>
    <row r="22" spans="1:9" ht="37.5">
      <c r="A22" s="11" t="s">
        <v>20</v>
      </c>
      <c r="B22" s="16">
        <v>3122</v>
      </c>
      <c r="C22" s="13"/>
      <c r="D22" s="13"/>
      <c r="E22" s="26">
        <f t="shared" si="0"/>
        <v>0</v>
      </c>
      <c r="F22" s="26"/>
      <c r="I22" t="s">
        <v>19</v>
      </c>
    </row>
    <row r="23" spans="1:9" ht="18.75">
      <c r="A23" s="11" t="s">
        <v>21</v>
      </c>
      <c r="B23" s="16">
        <v>3132</v>
      </c>
      <c r="C23" s="13"/>
      <c r="D23" s="13"/>
      <c r="E23" s="26">
        <f t="shared" si="0"/>
        <v>0</v>
      </c>
      <c r="F23" s="26"/>
    </row>
    <row r="24" spans="1:9" ht="37.5">
      <c r="A24" s="32" t="s">
        <v>45</v>
      </c>
      <c r="B24" s="16">
        <v>3142</v>
      </c>
      <c r="C24" s="13"/>
      <c r="D24" s="13"/>
      <c r="E24" s="26">
        <f t="shared" si="0"/>
        <v>0</v>
      </c>
      <c r="F24" s="26"/>
    </row>
    <row r="25" spans="1:9" ht="18.75">
      <c r="A25" s="11" t="s">
        <v>13</v>
      </c>
      <c r="B25" s="16"/>
      <c r="C25" s="14">
        <f>SUM(C7:C24)</f>
        <v>2179418</v>
      </c>
      <c r="D25" s="14">
        <f>SUM(D7:D24)</f>
        <v>2084252.9645950904</v>
      </c>
      <c r="E25" s="26">
        <f t="shared" si="0"/>
        <v>95165.035404909635</v>
      </c>
      <c r="F25" s="26"/>
    </row>
    <row r="26" spans="1:9" ht="18.75">
      <c r="A26" s="6"/>
      <c r="B26" s="7"/>
      <c r="C26" s="8"/>
      <c r="D26" s="8"/>
    </row>
    <row r="27" spans="1:9" ht="18.75">
      <c r="A27" s="6"/>
      <c r="B27" s="7"/>
      <c r="C27" s="8"/>
      <c r="D27" s="8"/>
    </row>
    <row r="28" spans="1:9" ht="32.25" customHeight="1">
      <c r="A28" s="66" t="s">
        <v>25</v>
      </c>
      <c r="B28" s="70"/>
      <c r="C28" s="70"/>
      <c r="D28" s="70"/>
    </row>
    <row r="29" spans="1:9" ht="18.75">
      <c r="A29" s="27"/>
      <c r="B29" s="29"/>
      <c r="C29" s="29"/>
      <c r="D29" s="30"/>
    </row>
    <row r="30" spans="1:9" ht="75">
      <c r="A30" s="15" t="s">
        <v>0</v>
      </c>
      <c r="B30" s="15" t="s">
        <v>1</v>
      </c>
      <c r="C30" s="10"/>
      <c r="D30" s="10" t="s">
        <v>18</v>
      </c>
    </row>
    <row r="31" spans="1:9" ht="37.5">
      <c r="A31" s="11" t="s">
        <v>2</v>
      </c>
      <c r="B31" s="17">
        <v>2210</v>
      </c>
      <c r="C31" s="37">
        <v>8720</v>
      </c>
      <c r="D31" s="13"/>
      <c r="F31" s="26"/>
    </row>
    <row r="32" spans="1:9" ht="18.75">
      <c r="A32" s="12" t="s">
        <v>3</v>
      </c>
      <c r="B32" s="17">
        <v>2230</v>
      </c>
      <c r="C32" s="13"/>
      <c r="D32" s="13"/>
      <c r="F32" s="26"/>
    </row>
    <row r="33" spans="1:6" ht="18.75">
      <c r="A33" s="12" t="s">
        <v>4</v>
      </c>
      <c r="B33" s="17">
        <v>2240</v>
      </c>
      <c r="C33" s="13">
        <v>420</v>
      </c>
      <c r="D33" s="13"/>
      <c r="F33" s="26"/>
    </row>
    <row r="34" spans="1:6" ht="18.75">
      <c r="A34" s="40" t="s">
        <v>10</v>
      </c>
      <c r="B34" s="35">
        <v>2275</v>
      </c>
      <c r="C34" s="13"/>
      <c r="D34" s="13"/>
      <c r="F34" s="26"/>
    </row>
    <row r="35" spans="1:6" ht="18.75">
      <c r="A35" s="11" t="s">
        <v>15</v>
      </c>
      <c r="B35" s="17">
        <v>2800</v>
      </c>
      <c r="C35" s="37">
        <v>300</v>
      </c>
      <c r="D35" s="13"/>
      <c r="F35" s="26"/>
    </row>
    <row r="36" spans="1:6" ht="37.5">
      <c r="A36" s="11" t="s">
        <v>12</v>
      </c>
      <c r="B36" s="17">
        <v>3110</v>
      </c>
      <c r="C36" s="13"/>
      <c r="D36" s="13"/>
      <c r="F36" s="26"/>
    </row>
    <row r="37" spans="1:6" ht="18.75">
      <c r="A37" s="18" t="s">
        <v>16</v>
      </c>
      <c r="B37" s="19">
        <v>3132</v>
      </c>
      <c r="C37" s="20"/>
      <c r="D37" s="20"/>
      <c r="F37" s="26"/>
    </row>
    <row r="38" spans="1:6" ht="18.75">
      <c r="A38" s="11" t="s">
        <v>13</v>
      </c>
      <c r="B38" s="17"/>
      <c r="C38" s="14">
        <f>SUM(C31:C37)</f>
        <v>9440</v>
      </c>
      <c r="D38" s="14">
        <f>SUM(D31:D37)</f>
        <v>0</v>
      </c>
      <c r="F38" s="26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5.25" customHeight="1">
      <c r="A41" s="71" t="s">
        <v>26</v>
      </c>
      <c r="B41" s="72"/>
      <c r="C41" s="72"/>
      <c r="D41" s="72"/>
    </row>
    <row r="42" spans="1:6">
      <c r="A42" s="1"/>
      <c r="B42" s="5"/>
      <c r="C42" s="4"/>
      <c r="D42" s="4"/>
    </row>
    <row r="43" spans="1:6" ht="75">
      <c r="A43" s="15" t="s">
        <v>0</v>
      </c>
      <c r="B43" s="15" t="s">
        <v>1</v>
      </c>
      <c r="C43" s="10" t="s">
        <v>23</v>
      </c>
      <c r="D43" s="10" t="s">
        <v>18</v>
      </c>
    </row>
    <row r="44" spans="1:6" ht="37.5">
      <c r="A44" s="11" t="s">
        <v>2</v>
      </c>
      <c r="B44" s="17">
        <v>2210</v>
      </c>
      <c r="C44" s="13">
        <v>491.85</v>
      </c>
      <c r="D44" s="13">
        <f>C71</f>
        <v>491.85</v>
      </c>
      <c r="F44" s="26"/>
    </row>
    <row r="45" spans="1:6" ht="18.75">
      <c r="A45" s="12" t="s">
        <v>3</v>
      </c>
      <c r="B45" s="17">
        <v>2230</v>
      </c>
      <c r="C45" s="13">
        <v>7628.25</v>
      </c>
      <c r="D45" s="13">
        <f>C69</f>
        <v>7628.25</v>
      </c>
      <c r="F45" s="26"/>
    </row>
    <row r="46" spans="1:6" ht="18.75">
      <c r="A46" s="12" t="s">
        <v>4</v>
      </c>
      <c r="B46" s="17">
        <v>2240</v>
      </c>
      <c r="C46" s="13"/>
      <c r="D46" s="13"/>
      <c r="F46" s="26"/>
    </row>
    <row r="47" spans="1:6" ht="18.75">
      <c r="A47" s="40" t="s">
        <v>10</v>
      </c>
      <c r="B47" s="35">
        <v>2275</v>
      </c>
      <c r="C47" s="13"/>
      <c r="D47" s="13"/>
      <c r="F47" s="26"/>
    </row>
    <row r="48" spans="1:6" ht="18.75">
      <c r="A48" s="11" t="s">
        <v>15</v>
      </c>
      <c r="B48" s="17">
        <v>2800</v>
      </c>
      <c r="C48" s="13"/>
      <c r="D48" s="13"/>
      <c r="F48" s="26"/>
    </row>
    <row r="49" spans="1:6" ht="37.5">
      <c r="A49" s="11" t="s">
        <v>12</v>
      </c>
      <c r="B49" s="17">
        <v>3110</v>
      </c>
      <c r="C49" s="13">
        <v>3204.08</v>
      </c>
      <c r="D49" s="13">
        <f>C65</f>
        <v>3204.08</v>
      </c>
      <c r="F49" s="26"/>
    </row>
    <row r="50" spans="1:6" ht="18.75">
      <c r="A50" s="18" t="s">
        <v>16</v>
      </c>
      <c r="B50" s="19">
        <v>3132</v>
      </c>
      <c r="C50" s="13">
        <f t="shared" ref="C50" si="1">D50</f>
        <v>0</v>
      </c>
      <c r="D50" s="20"/>
      <c r="F50" s="26"/>
    </row>
    <row r="51" spans="1:6" ht="18.75">
      <c r="A51" s="11" t="s">
        <v>13</v>
      </c>
      <c r="B51" s="17"/>
      <c r="C51" s="14">
        <f>C44+C45+C48+C49+C50</f>
        <v>11324.18</v>
      </c>
      <c r="D51" s="14">
        <f>D44+D45+D48+D49+D50</f>
        <v>11324.18</v>
      </c>
      <c r="F51" s="26"/>
    </row>
    <row r="54" spans="1:6" ht="57.75" customHeight="1">
      <c r="A54" s="71" t="s">
        <v>68</v>
      </c>
      <c r="B54" s="75"/>
      <c r="C54" s="75"/>
      <c r="D54" s="75"/>
    </row>
    <row r="55" spans="1:6" ht="18" customHeight="1">
      <c r="A55" s="71"/>
      <c r="B55" s="72"/>
      <c r="C55" s="72"/>
      <c r="D55" s="72"/>
    </row>
    <row r="57" spans="1:6" ht="18.75">
      <c r="A57" s="62" t="s">
        <v>27</v>
      </c>
      <c r="B57" s="63"/>
      <c r="C57" s="64" t="s">
        <v>28</v>
      </c>
      <c r="D57" s="63"/>
    </row>
    <row r="58" spans="1:6" ht="18.75" hidden="1">
      <c r="A58" s="40" t="s">
        <v>39</v>
      </c>
      <c r="B58" s="35">
        <v>2210</v>
      </c>
      <c r="C58" s="65"/>
      <c r="D58" s="65"/>
    </row>
    <row r="59" spans="1:6" ht="18.75" hidden="1">
      <c r="A59" s="40" t="s">
        <v>33</v>
      </c>
      <c r="B59" s="35">
        <v>2210</v>
      </c>
      <c r="C59" s="60"/>
      <c r="D59" s="61"/>
    </row>
    <row r="60" spans="1:6" ht="18.75" hidden="1">
      <c r="A60" s="40" t="s">
        <v>36</v>
      </c>
      <c r="B60" s="35">
        <v>2210</v>
      </c>
      <c r="C60" s="60"/>
      <c r="D60" s="61"/>
    </row>
    <row r="61" spans="1:6" ht="18.75" hidden="1">
      <c r="A61" s="40" t="s">
        <v>41</v>
      </c>
      <c r="B61" s="36">
        <v>3110.221</v>
      </c>
      <c r="C61" s="58"/>
      <c r="D61" s="59"/>
    </row>
    <row r="62" spans="1:6" ht="18.75" hidden="1">
      <c r="A62" s="40" t="s">
        <v>32</v>
      </c>
      <c r="B62" s="35">
        <v>2210</v>
      </c>
      <c r="C62" s="60"/>
      <c r="D62" s="61"/>
    </row>
    <row r="63" spans="1:6" ht="18.75" hidden="1">
      <c r="A63" s="40" t="s">
        <v>34</v>
      </c>
      <c r="B63" s="35">
        <v>2210</v>
      </c>
      <c r="C63" s="60"/>
      <c r="D63" s="61"/>
    </row>
    <row r="64" spans="1:6" ht="18.75" hidden="1">
      <c r="A64" s="40" t="s">
        <v>40</v>
      </c>
      <c r="B64" s="35">
        <v>2210</v>
      </c>
      <c r="C64" s="60"/>
      <c r="D64" s="61"/>
    </row>
    <row r="65" spans="1:4" ht="18.75">
      <c r="A65" s="40" t="s">
        <v>35</v>
      </c>
      <c r="B65" s="35">
        <v>3110</v>
      </c>
      <c r="C65" s="58">
        <v>3204.08</v>
      </c>
      <c r="D65" s="59"/>
    </row>
    <row r="66" spans="1:4" ht="18.75" hidden="1">
      <c r="A66" s="40" t="s">
        <v>37</v>
      </c>
      <c r="B66" s="35">
        <v>2210</v>
      </c>
      <c r="C66" s="58"/>
      <c r="D66" s="59"/>
    </row>
    <row r="67" spans="1:4" ht="18.75" hidden="1">
      <c r="A67" s="40" t="s">
        <v>38</v>
      </c>
      <c r="B67" s="35">
        <v>2210</v>
      </c>
      <c r="C67" s="58"/>
      <c r="D67" s="59"/>
    </row>
    <row r="68" spans="1:4" ht="18.75" hidden="1">
      <c r="A68" s="40" t="s">
        <v>50</v>
      </c>
      <c r="B68" s="35">
        <v>2240</v>
      </c>
      <c r="C68" s="58"/>
      <c r="D68" s="59"/>
    </row>
    <row r="69" spans="1:4" ht="18.75">
      <c r="A69" s="40" t="s">
        <v>42</v>
      </c>
      <c r="B69" s="35">
        <v>2230</v>
      </c>
      <c r="C69" s="58">
        <v>7628.25</v>
      </c>
      <c r="D69" s="59"/>
    </row>
    <row r="70" spans="1:4" ht="18.75" hidden="1">
      <c r="A70" s="40" t="s">
        <v>43</v>
      </c>
      <c r="B70" s="35">
        <v>2210</v>
      </c>
      <c r="C70" s="58"/>
      <c r="D70" s="59"/>
    </row>
    <row r="71" spans="1:4" ht="18.75">
      <c r="A71" s="40" t="s">
        <v>49</v>
      </c>
      <c r="B71" s="35">
        <v>2210</v>
      </c>
      <c r="C71" s="58">
        <v>491.85</v>
      </c>
      <c r="D71" s="59"/>
    </row>
    <row r="72" spans="1:4" ht="18.75" hidden="1">
      <c r="A72" s="40" t="s">
        <v>47</v>
      </c>
      <c r="B72" s="35">
        <v>2210</v>
      </c>
      <c r="C72" s="58"/>
      <c r="D72" s="59"/>
    </row>
    <row r="73" spans="1:4" ht="18.75" hidden="1">
      <c r="A73" s="40" t="s">
        <v>46</v>
      </c>
      <c r="B73" s="35">
        <v>2210</v>
      </c>
      <c r="C73" s="58"/>
      <c r="D73" s="59"/>
    </row>
    <row r="74" spans="1:4" ht="18.75" hidden="1">
      <c r="A74" s="40" t="s">
        <v>48</v>
      </c>
      <c r="B74" s="41">
        <v>2210</v>
      </c>
      <c r="C74" s="58"/>
      <c r="D74" s="59"/>
    </row>
    <row r="75" spans="1:4" ht="18.75">
      <c r="A75" s="54"/>
      <c r="B75" s="55"/>
      <c r="C75" s="58"/>
      <c r="D75" s="59"/>
    </row>
    <row r="76" spans="1:4" ht="18.75">
      <c r="A76" s="54"/>
      <c r="B76" s="55"/>
      <c r="C76" s="56">
        <f>SUM(C58:D75)</f>
        <v>11324.18</v>
      </c>
      <c r="D76" s="57"/>
    </row>
  </sheetData>
  <mergeCells count="30">
    <mergeCell ref="A55:D55"/>
    <mergeCell ref="A3:D3"/>
    <mergeCell ref="A2:D2"/>
    <mergeCell ref="A5:D5"/>
    <mergeCell ref="A28:D28"/>
    <mergeCell ref="A41:D41"/>
    <mergeCell ref="A54:D54"/>
    <mergeCell ref="A57:B57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A76:B76"/>
    <mergeCell ref="C76:D76"/>
    <mergeCell ref="C71:D71"/>
    <mergeCell ref="C72:D72"/>
    <mergeCell ref="C73:D73"/>
    <mergeCell ref="C74:D74"/>
    <mergeCell ref="A75:B75"/>
    <mergeCell ref="C75:D7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68"/>
  <sheetViews>
    <sheetView workbookViewId="0">
      <selection activeCell="C68" sqref="C68:D68"/>
    </sheetView>
  </sheetViews>
  <sheetFormatPr defaultRowHeight="15"/>
  <sheetData>
    <row r="2" spans="1:1" ht="18.75">
      <c r="A2" s="7" t="s">
        <v>65</v>
      </c>
    </row>
    <row r="44" spans="4:4">
      <c r="D44">
        <f>C57+C70</f>
        <v>870</v>
      </c>
    </row>
    <row r="45" spans="4:4">
      <c r="D45">
        <f>C68</f>
        <v>13388.91</v>
      </c>
    </row>
    <row r="49" spans="1:4">
      <c r="D49">
        <f>C64</f>
        <v>7842.05</v>
      </c>
    </row>
    <row r="53" spans="1:4" ht="18.75">
      <c r="A53" s="7" t="s">
        <v>62</v>
      </c>
    </row>
    <row r="54" spans="1:4" ht="18.75">
      <c r="A54" s="7" t="s">
        <v>66</v>
      </c>
    </row>
    <row r="57" spans="1:4">
      <c r="C57">
        <f>600+270</f>
        <v>870</v>
      </c>
    </row>
    <row r="64" spans="1:4">
      <c r="C64">
        <v>7842.05</v>
      </c>
    </row>
    <row r="68" spans="3:3">
      <c r="C68">
        <v>13388.91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8"/>
  <sheetViews>
    <sheetView workbookViewId="0">
      <selection activeCell="H9" sqref="H9"/>
    </sheetView>
  </sheetViews>
  <sheetFormatPr defaultRowHeight="15"/>
  <cols>
    <col min="1" max="1" width="40.875" style="3" customWidth="1"/>
    <col min="2" max="2" width="8.875" style="1" customWidth="1"/>
    <col min="3" max="3" width="17.25" customWidth="1"/>
    <col min="4" max="4" width="14.75" customWidth="1"/>
    <col min="5" max="5" width="10.75" hidden="1" customWidth="1"/>
    <col min="6" max="6" width="11.75" customWidth="1"/>
    <col min="8" max="8" width="12.125" customWidth="1"/>
  </cols>
  <sheetData>
    <row r="2" spans="1:6" ht="62.25" customHeight="1">
      <c r="A2" s="66" t="s">
        <v>67</v>
      </c>
      <c r="B2" s="67"/>
      <c r="C2" s="67"/>
      <c r="D2" s="67"/>
    </row>
    <row r="3" spans="1:6" ht="73.5" customHeight="1">
      <c r="A3" s="73" t="s">
        <v>54</v>
      </c>
      <c r="B3" s="74"/>
      <c r="C3" s="74"/>
      <c r="D3" s="74"/>
    </row>
    <row r="4" spans="1:6" ht="18.75">
      <c r="A4" s="6"/>
      <c r="B4" s="7"/>
      <c r="C4" s="8"/>
      <c r="D4" s="8"/>
    </row>
    <row r="5" spans="1:6" ht="45" customHeight="1">
      <c r="A5" s="68" t="s">
        <v>24</v>
      </c>
      <c r="B5" s="69"/>
      <c r="C5" s="69"/>
      <c r="D5" s="69"/>
    </row>
    <row r="6" spans="1:6" s="2" customFormat="1" ht="78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f>1560660+187480</f>
        <v>1748140</v>
      </c>
      <c r="D7" s="23">
        <f>1475193.85+189597.57</f>
        <v>1664791.4200000002</v>
      </c>
      <c r="E7" s="26">
        <f>C7-D7</f>
        <v>83348.579999999842</v>
      </c>
      <c r="F7" s="26"/>
    </row>
    <row r="8" spans="1:6" s="2" customFormat="1" ht="18.75">
      <c r="A8" s="21" t="s">
        <v>44</v>
      </c>
      <c r="B8" s="16">
        <v>2120</v>
      </c>
      <c r="C8" s="23">
        <f>350340+41260</f>
        <v>391600</v>
      </c>
      <c r="D8" s="23">
        <f>336755.91+45936.64</f>
        <v>382692.55</v>
      </c>
      <c r="E8" s="26">
        <f t="shared" ref="E8:E25" si="0">C8-D8</f>
        <v>8907.4500000000116</v>
      </c>
      <c r="F8" s="26"/>
    </row>
    <row r="9" spans="1:6" ht="37.5">
      <c r="A9" s="11" t="s">
        <v>2</v>
      </c>
      <c r="B9" s="17">
        <v>2210</v>
      </c>
      <c r="C9" s="13">
        <v>130500</v>
      </c>
      <c r="D9" s="13">
        <f>107173.2+22831</f>
        <v>130004.2</v>
      </c>
      <c r="E9" s="26">
        <f t="shared" si="0"/>
        <v>495.80000000000291</v>
      </c>
      <c r="F9" s="26"/>
    </row>
    <row r="10" spans="1:6" ht="18.75">
      <c r="A10" s="11" t="s">
        <v>3</v>
      </c>
      <c r="B10" s="17">
        <v>2230</v>
      </c>
      <c r="C10" s="13">
        <v>66800</v>
      </c>
      <c r="D10" s="13">
        <f>42021.9+24427.47</f>
        <v>66449.37</v>
      </c>
      <c r="E10" s="26">
        <f t="shared" si="0"/>
        <v>350.63000000000466</v>
      </c>
      <c r="F10" s="26"/>
    </row>
    <row r="11" spans="1:6" ht="18.75">
      <c r="A11" s="11" t="s">
        <v>4</v>
      </c>
      <c r="B11" s="17">
        <v>2240</v>
      </c>
      <c r="C11" s="13">
        <f>37070+11500</f>
        <v>48570</v>
      </c>
      <c r="D11" s="13">
        <f>36970.96+11500</f>
        <v>48470.96</v>
      </c>
      <c r="E11" s="26">
        <f t="shared" si="0"/>
        <v>99.040000000000873</v>
      </c>
      <c r="F11" s="26"/>
    </row>
    <row r="12" spans="1:6" ht="18.75">
      <c r="A12" s="11" t="s">
        <v>5</v>
      </c>
      <c r="B12" s="17">
        <v>2250</v>
      </c>
      <c r="C12" s="13">
        <v>1380</v>
      </c>
      <c r="D12" s="13">
        <v>1380</v>
      </c>
      <c r="E12" s="26">
        <f t="shared" si="0"/>
        <v>0</v>
      </c>
      <c r="F12" s="26"/>
    </row>
    <row r="13" spans="1:6" ht="18.75">
      <c r="A13" s="11" t="s">
        <v>6</v>
      </c>
      <c r="B13" s="17">
        <v>2271</v>
      </c>
      <c r="C13" s="13"/>
      <c r="D13" s="13"/>
      <c r="E13" s="26">
        <f t="shared" si="0"/>
        <v>0</v>
      </c>
      <c r="F13" s="26"/>
    </row>
    <row r="14" spans="1:6" ht="37.5">
      <c r="A14" s="11" t="s">
        <v>7</v>
      </c>
      <c r="B14" s="17">
        <v>2272</v>
      </c>
      <c r="C14" s="13">
        <f>1820+90</f>
        <v>1910</v>
      </c>
      <c r="D14" s="13">
        <f>1792.65+113.22</f>
        <v>1905.8700000000001</v>
      </c>
      <c r="E14" s="26">
        <f t="shared" si="0"/>
        <v>4.1299999999998818</v>
      </c>
      <c r="F14" s="26"/>
    </row>
    <row r="15" spans="1:6" ht="18.75">
      <c r="A15" s="11" t="s">
        <v>8</v>
      </c>
      <c r="B15" s="17">
        <v>2273</v>
      </c>
      <c r="C15" s="13">
        <v>53620</v>
      </c>
      <c r="D15" s="13">
        <f>45239.16+3196.57</f>
        <v>48435.73</v>
      </c>
      <c r="E15" s="26">
        <f t="shared" si="0"/>
        <v>5184.2699999999968</v>
      </c>
      <c r="F15" s="26"/>
    </row>
    <row r="16" spans="1:6" ht="18.75">
      <c r="A16" s="11" t="s">
        <v>9</v>
      </c>
      <c r="B16" s="17">
        <v>2274</v>
      </c>
      <c r="C16" s="13">
        <f>281140-300-90-11500</f>
        <v>269250</v>
      </c>
      <c r="D16" s="13">
        <f>127927.39+68073.88</f>
        <v>196001.27000000002</v>
      </c>
      <c r="E16" s="26">
        <f t="shared" si="0"/>
        <v>73248.729999999981</v>
      </c>
      <c r="F16" s="26"/>
    </row>
    <row r="17" spans="1:8" ht="18.75">
      <c r="A17" s="11" t="s">
        <v>10</v>
      </c>
      <c r="B17" s="17">
        <v>2275</v>
      </c>
      <c r="C17" s="13"/>
      <c r="D17" s="13"/>
      <c r="E17" s="26">
        <f t="shared" si="0"/>
        <v>0</v>
      </c>
      <c r="F17" s="26"/>
    </row>
    <row r="18" spans="1:8" ht="33" customHeight="1">
      <c r="A18" s="11" t="s">
        <v>11</v>
      </c>
      <c r="B18" s="17">
        <v>2282</v>
      </c>
      <c r="C18" s="13">
        <v>432</v>
      </c>
      <c r="D18" s="13">
        <v>432</v>
      </c>
      <c r="E18" s="26">
        <f t="shared" si="0"/>
        <v>0</v>
      </c>
      <c r="F18" s="26"/>
    </row>
    <row r="19" spans="1:8" ht="18" customHeight="1">
      <c r="A19" s="11" t="s">
        <v>14</v>
      </c>
      <c r="B19" s="17">
        <v>2730</v>
      </c>
      <c r="C19" s="13"/>
      <c r="D19" s="13"/>
      <c r="E19" s="26">
        <f t="shared" si="0"/>
        <v>0</v>
      </c>
      <c r="F19" s="26"/>
    </row>
    <row r="20" spans="1:8" ht="15.75" customHeight="1">
      <c r="A20" s="11" t="s">
        <v>15</v>
      </c>
      <c r="B20" s="17">
        <v>2800</v>
      </c>
      <c r="C20" s="13">
        <f>160+300</f>
        <v>460</v>
      </c>
      <c r="D20" s="13">
        <v>443.87</v>
      </c>
      <c r="E20" s="26">
        <f t="shared" si="0"/>
        <v>16.129999999999995</v>
      </c>
      <c r="F20" s="26"/>
    </row>
    <row r="21" spans="1:8" ht="36.75" customHeight="1">
      <c r="A21" s="11" t="s">
        <v>12</v>
      </c>
      <c r="B21" s="17">
        <v>3110</v>
      </c>
      <c r="C21" s="13">
        <v>208739</v>
      </c>
      <c r="D21" s="13">
        <v>208739</v>
      </c>
      <c r="E21" s="26">
        <f t="shared" si="0"/>
        <v>0</v>
      </c>
      <c r="F21" s="26"/>
      <c r="H21" s="38"/>
    </row>
    <row r="22" spans="1:8" ht="37.5">
      <c r="A22" s="11" t="s">
        <v>20</v>
      </c>
      <c r="B22" s="17">
        <v>3122</v>
      </c>
      <c r="C22" s="13">
        <v>45002.2</v>
      </c>
      <c r="D22" s="13">
        <v>45002.2</v>
      </c>
      <c r="E22" s="26">
        <f t="shared" si="0"/>
        <v>0</v>
      </c>
      <c r="F22" s="26"/>
    </row>
    <row r="23" spans="1:8" ht="18.75">
      <c r="A23" s="11" t="s">
        <v>21</v>
      </c>
      <c r="B23" s="17">
        <v>3132</v>
      </c>
      <c r="C23" s="13"/>
      <c r="D23" s="13"/>
      <c r="E23" s="26">
        <f t="shared" si="0"/>
        <v>0</v>
      </c>
      <c r="F23" s="26"/>
    </row>
    <row r="24" spans="1:8" ht="37.5">
      <c r="A24" s="32" t="s">
        <v>45</v>
      </c>
      <c r="B24" s="17">
        <v>3142</v>
      </c>
      <c r="C24" s="13"/>
      <c r="D24" s="13"/>
      <c r="E24" s="26">
        <f t="shared" si="0"/>
        <v>0</v>
      </c>
      <c r="F24" s="26"/>
    </row>
    <row r="25" spans="1:8" ht="18.75">
      <c r="A25" s="11" t="s">
        <v>13</v>
      </c>
      <c r="B25" s="17"/>
      <c r="C25" s="14">
        <f>SUM(C7:C24)</f>
        <v>2966403.2</v>
      </c>
      <c r="D25" s="52">
        <f>SUM(D7:D24)</f>
        <v>2794748.4400000009</v>
      </c>
      <c r="E25" s="26">
        <f t="shared" si="0"/>
        <v>171654.75999999931</v>
      </c>
      <c r="F25" s="26"/>
    </row>
    <row r="26" spans="1:8">
      <c r="C26" s="4"/>
      <c r="D26" s="4"/>
    </row>
    <row r="27" spans="1:8">
      <c r="C27" s="4"/>
      <c r="D27" s="4"/>
    </row>
    <row r="28" spans="1:8" ht="30.75" customHeight="1">
      <c r="A28" s="66" t="s">
        <v>25</v>
      </c>
      <c r="B28" s="70"/>
      <c r="C28" s="70"/>
      <c r="D28" s="70"/>
    </row>
    <row r="29" spans="1:8">
      <c r="D29" s="30"/>
    </row>
    <row r="30" spans="1:8" ht="75">
      <c r="A30" s="15" t="s">
        <v>0</v>
      </c>
      <c r="B30" s="15" t="s">
        <v>1</v>
      </c>
      <c r="C30" s="10"/>
      <c r="D30" s="10" t="s">
        <v>18</v>
      </c>
    </row>
    <row r="31" spans="1:8" ht="37.5">
      <c r="A31" s="11" t="s">
        <v>2</v>
      </c>
      <c r="B31" s="17">
        <v>2210</v>
      </c>
      <c r="C31" s="13"/>
      <c r="D31" s="13"/>
      <c r="F31" s="26"/>
    </row>
    <row r="32" spans="1:8" ht="18.75">
      <c r="A32" s="12" t="s">
        <v>3</v>
      </c>
      <c r="B32" s="17">
        <v>2230</v>
      </c>
      <c r="C32" s="44">
        <v>23530</v>
      </c>
      <c r="D32" s="13">
        <v>7380.07</v>
      </c>
      <c r="F32" s="26"/>
    </row>
    <row r="33" spans="1:6" ht="18.75">
      <c r="A33" s="12" t="s">
        <v>4</v>
      </c>
      <c r="B33" s="17">
        <v>2240</v>
      </c>
      <c r="C33" s="13"/>
      <c r="D33" s="13"/>
      <c r="F33" s="26"/>
    </row>
    <row r="34" spans="1:6" ht="18.75">
      <c r="A34" s="40" t="s">
        <v>10</v>
      </c>
      <c r="B34" s="17">
        <v>2275</v>
      </c>
      <c r="C34" s="13">
        <v>5</v>
      </c>
      <c r="D34" s="13"/>
      <c r="F34" s="26"/>
    </row>
    <row r="35" spans="1:6" ht="18.75">
      <c r="A35" s="11" t="s">
        <v>15</v>
      </c>
      <c r="B35" s="17">
        <v>2800</v>
      </c>
      <c r="C35" s="13"/>
      <c r="D35" s="13"/>
      <c r="F35" s="26"/>
    </row>
    <row r="36" spans="1:6" ht="37.5">
      <c r="A36" s="11" t="s">
        <v>12</v>
      </c>
      <c r="B36" s="17">
        <v>3110</v>
      </c>
      <c r="C36" s="13"/>
      <c r="D36" s="13"/>
      <c r="F36" s="26"/>
    </row>
    <row r="37" spans="1:6" ht="18.75">
      <c r="A37" s="18" t="s">
        <v>16</v>
      </c>
      <c r="B37" s="19">
        <v>3132</v>
      </c>
      <c r="C37" s="20"/>
      <c r="D37" s="20"/>
      <c r="F37" s="26"/>
    </row>
    <row r="38" spans="1:6" ht="18.75">
      <c r="A38" s="11" t="s">
        <v>13</v>
      </c>
      <c r="B38" s="17"/>
      <c r="C38" s="14">
        <f>SUM(C31:C37)</f>
        <v>23535</v>
      </c>
      <c r="D38" s="14">
        <f>SUM(D31:D37)</f>
        <v>7380.07</v>
      </c>
      <c r="F38" s="26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3.75" customHeight="1">
      <c r="A41" s="71" t="s">
        <v>26</v>
      </c>
      <c r="B41" s="72"/>
      <c r="C41" s="72"/>
      <c r="D41" s="72"/>
    </row>
    <row r="42" spans="1:6">
      <c r="A42" s="1"/>
      <c r="B42" s="5"/>
      <c r="C42" s="4"/>
      <c r="D42" s="4"/>
    </row>
    <row r="43" spans="1:6" ht="75">
      <c r="A43" s="15" t="s">
        <v>0</v>
      </c>
      <c r="B43" s="15" t="s">
        <v>1</v>
      </c>
      <c r="C43" s="10" t="s">
        <v>23</v>
      </c>
      <c r="D43" s="10" t="s">
        <v>18</v>
      </c>
    </row>
    <row r="44" spans="1:6" ht="37.5">
      <c r="A44" s="11" t="s">
        <v>2</v>
      </c>
      <c r="B44" s="17">
        <v>2210</v>
      </c>
      <c r="C44" s="13">
        <v>491.85</v>
      </c>
      <c r="D44" s="58">
        <v>491.85</v>
      </c>
      <c r="E44" s="59"/>
      <c r="F44" s="26"/>
    </row>
    <row r="45" spans="1:6" ht="18.75">
      <c r="A45" s="12" t="s">
        <v>3</v>
      </c>
      <c r="B45" s="17">
        <v>2230</v>
      </c>
      <c r="C45" s="13">
        <v>13574.1</v>
      </c>
      <c r="D45" s="58">
        <v>13574.1</v>
      </c>
      <c r="E45" s="59"/>
      <c r="F45" s="26"/>
    </row>
    <row r="46" spans="1:6" ht="18.75">
      <c r="A46" s="12" t="s">
        <v>4</v>
      </c>
      <c r="B46" s="17">
        <v>2240</v>
      </c>
      <c r="C46" s="13"/>
      <c r="D46" s="13"/>
      <c r="E46" s="53"/>
      <c r="F46" s="26"/>
    </row>
    <row r="47" spans="1:6" ht="18.75">
      <c r="A47" s="12" t="s">
        <v>10</v>
      </c>
      <c r="B47" s="17">
        <v>2275</v>
      </c>
      <c r="C47" s="13"/>
      <c r="D47" s="13"/>
      <c r="E47" s="53"/>
      <c r="F47" s="26"/>
    </row>
    <row r="48" spans="1:6" ht="18.75">
      <c r="A48" s="11" t="s">
        <v>15</v>
      </c>
      <c r="B48" s="17">
        <v>2800</v>
      </c>
      <c r="C48" s="13"/>
      <c r="D48" s="13"/>
      <c r="E48" s="53"/>
      <c r="F48" s="26"/>
    </row>
    <row r="49" spans="1:6" ht="37.5">
      <c r="A49" s="11" t="s">
        <v>12</v>
      </c>
      <c r="B49" s="17">
        <v>3110</v>
      </c>
      <c r="C49" s="13">
        <v>3824.12</v>
      </c>
      <c r="D49" s="58">
        <v>3824.12</v>
      </c>
      <c r="E49" s="59"/>
      <c r="F49" s="26"/>
    </row>
    <row r="50" spans="1:6" ht="18.75">
      <c r="A50" s="18" t="s">
        <v>16</v>
      </c>
      <c r="B50" s="19">
        <v>3132</v>
      </c>
      <c r="C50" s="13">
        <f t="shared" ref="C50" si="1">D50</f>
        <v>0</v>
      </c>
      <c r="D50" s="20"/>
      <c r="F50" s="26"/>
    </row>
    <row r="51" spans="1:6" ht="18.75">
      <c r="A51" s="11" t="s">
        <v>13</v>
      </c>
      <c r="B51" s="17"/>
      <c r="C51" s="14">
        <f>C44+C45+C48+C49+C50</f>
        <v>17890.07</v>
      </c>
      <c r="D51" s="14">
        <f>D44+D45+D48+D49+D50</f>
        <v>17890.07</v>
      </c>
      <c r="F51" s="26"/>
    </row>
    <row r="52" spans="1:6" ht="18.75">
      <c r="A52" s="45"/>
      <c r="B52" s="46"/>
      <c r="C52" s="47"/>
      <c r="D52" s="47"/>
      <c r="F52" s="26"/>
    </row>
    <row r="53" spans="1:6" ht="18.75">
      <c r="A53" s="45"/>
      <c r="B53" s="46"/>
      <c r="C53" s="47"/>
      <c r="D53" s="47"/>
      <c r="F53" s="26"/>
    </row>
    <row r="54" spans="1:6" ht="46.5" customHeight="1">
      <c r="A54" s="71" t="s">
        <v>68</v>
      </c>
      <c r="B54" s="75"/>
      <c r="C54" s="75"/>
      <c r="D54" s="75"/>
    </row>
    <row r="55" spans="1:6" ht="15" customHeight="1">
      <c r="A55" s="71"/>
      <c r="B55" s="72"/>
      <c r="C55" s="72"/>
      <c r="D55" s="72"/>
    </row>
    <row r="57" spans="1:6" ht="16.5" customHeight="1">
      <c r="A57" s="62" t="s">
        <v>27</v>
      </c>
      <c r="B57" s="63"/>
      <c r="C57" s="64" t="s">
        <v>28</v>
      </c>
      <c r="D57" s="63"/>
    </row>
    <row r="58" spans="1:6" ht="16.5" hidden="1" customHeight="1">
      <c r="A58" s="40" t="s">
        <v>39</v>
      </c>
      <c r="B58" s="35">
        <v>2210</v>
      </c>
      <c r="C58" s="65"/>
      <c r="D58" s="65"/>
    </row>
    <row r="59" spans="1:6" ht="16.5" hidden="1" customHeight="1">
      <c r="A59" s="40" t="s">
        <v>33</v>
      </c>
      <c r="B59" s="35">
        <v>2210</v>
      </c>
      <c r="C59" s="60"/>
      <c r="D59" s="61"/>
    </row>
    <row r="60" spans="1:6" ht="16.5" hidden="1" customHeight="1">
      <c r="A60" s="40" t="s">
        <v>36</v>
      </c>
      <c r="B60" s="35">
        <v>2210</v>
      </c>
      <c r="C60" s="60"/>
      <c r="D60" s="61"/>
    </row>
    <row r="61" spans="1:6" ht="16.5" hidden="1" customHeight="1">
      <c r="A61" s="40" t="s">
        <v>41</v>
      </c>
      <c r="B61" s="49" t="s">
        <v>55</v>
      </c>
      <c r="C61" s="58"/>
      <c r="D61" s="59"/>
    </row>
    <row r="62" spans="1:6" ht="16.5" hidden="1" customHeight="1">
      <c r="A62" s="40" t="s">
        <v>32</v>
      </c>
      <c r="B62" s="50">
        <v>2210</v>
      </c>
      <c r="C62" s="60"/>
      <c r="D62" s="61"/>
    </row>
    <row r="63" spans="1:6" ht="16.5" hidden="1" customHeight="1">
      <c r="A63" s="40" t="s">
        <v>34</v>
      </c>
      <c r="B63" s="50">
        <v>2210</v>
      </c>
      <c r="C63" s="60"/>
      <c r="D63" s="61"/>
    </row>
    <row r="64" spans="1:6" ht="16.5" hidden="1" customHeight="1">
      <c r="A64" s="40" t="s">
        <v>40</v>
      </c>
      <c r="B64" s="50">
        <v>2210</v>
      </c>
      <c r="C64" s="60"/>
      <c r="D64" s="61"/>
    </row>
    <row r="65" spans="1:4" ht="16.5" customHeight="1">
      <c r="A65" s="40" t="s">
        <v>35</v>
      </c>
      <c r="B65" s="35">
        <v>3110</v>
      </c>
      <c r="C65" s="58">
        <v>3824.12</v>
      </c>
      <c r="D65" s="59"/>
    </row>
    <row r="66" spans="1:4" ht="16.5" hidden="1" customHeight="1">
      <c r="A66" s="40" t="s">
        <v>37</v>
      </c>
      <c r="B66" s="35">
        <v>2210</v>
      </c>
      <c r="C66" s="58"/>
      <c r="D66" s="59"/>
    </row>
    <row r="67" spans="1:4" ht="16.5" hidden="1" customHeight="1">
      <c r="A67" s="40" t="s">
        <v>38</v>
      </c>
      <c r="B67" s="35">
        <v>2210</v>
      </c>
      <c r="C67" s="58"/>
      <c r="D67" s="59"/>
    </row>
    <row r="68" spans="1:4" ht="16.5" hidden="1" customHeight="1">
      <c r="A68" s="40" t="s">
        <v>50</v>
      </c>
      <c r="B68" s="35">
        <v>2240</v>
      </c>
      <c r="C68" s="58"/>
      <c r="D68" s="59"/>
    </row>
    <row r="69" spans="1:4" ht="16.5" customHeight="1">
      <c r="A69" s="40" t="s">
        <v>42</v>
      </c>
      <c r="B69" s="35">
        <v>2230</v>
      </c>
      <c r="C69" s="58">
        <v>13574.1</v>
      </c>
      <c r="D69" s="59"/>
    </row>
    <row r="70" spans="1:4" ht="18.75" hidden="1">
      <c r="A70" s="40" t="s">
        <v>43</v>
      </c>
      <c r="B70" s="35">
        <v>2210</v>
      </c>
      <c r="C70" s="58"/>
      <c r="D70" s="59"/>
    </row>
    <row r="71" spans="1:4" ht="18.75">
      <c r="A71" s="40" t="s">
        <v>49</v>
      </c>
      <c r="B71" s="35">
        <v>2210</v>
      </c>
      <c r="C71" s="58">
        <v>491.85</v>
      </c>
      <c r="D71" s="59"/>
    </row>
    <row r="72" spans="1:4" ht="18.75" hidden="1">
      <c r="A72" s="40" t="s">
        <v>47</v>
      </c>
      <c r="B72" s="35">
        <v>2210</v>
      </c>
      <c r="C72" s="58"/>
      <c r="D72" s="59"/>
    </row>
    <row r="73" spans="1:4" ht="18.75" hidden="1">
      <c r="A73" s="40" t="s">
        <v>46</v>
      </c>
      <c r="B73" s="35">
        <v>2210</v>
      </c>
      <c r="C73" s="58"/>
      <c r="D73" s="59"/>
    </row>
    <row r="74" spans="1:4" ht="18.75" hidden="1">
      <c r="A74" s="40" t="s">
        <v>48</v>
      </c>
      <c r="B74" s="41">
        <v>2210</v>
      </c>
      <c r="C74" s="58"/>
      <c r="D74" s="59"/>
    </row>
    <row r="75" spans="1:4" ht="18.75">
      <c r="A75" s="54"/>
      <c r="B75" s="55"/>
      <c r="C75" s="58"/>
      <c r="D75" s="59"/>
    </row>
    <row r="76" spans="1:4" ht="18.75">
      <c r="A76" s="54"/>
      <c r="B76" s="55"/>
      <c r="C76" s="56">
        <f>SUM(C58:D75)</f>
        <v>17890.07</v>
      </c>
      <c r="D76" s="57"/>
    </row>
    <row r="78" spans="1:4" ht="34.5" hidden="1" customHeight="1">
      <c r="A78" s="71" t="s">
        <v>61</v>
      </c>
      <c r="B78" s="72"/>
      <c r="C78" s="72"/>
      <c r="D78" s="72"/>
    </row>
  </sheetData>
  <mergeCells count="34">
    <mergeCell ref="A78:D78"/>
    <mergeCell ref="A55:D55"/>
    <mergeCell ref="A57:B57"/>
    <mergeCell ref="C57:D57"/>
    <mergeCell ref="C59:D59"/>
    <mergeCell ref="C60:D60"/>
    <mergeCell ref="C58:D58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A3:D3"/>
    <mergeCell ref="A2:D2"/>
    <mergeCell ref="A5:D5"/>
    <mergeCell ref="A28:D28"/>
    <mergeCell ref="A41:D41"/>
    <mergeCell ref="D44:E44"/>
    <mergeCell ref="D45:E45"/>
    <mergeCell ref="D49:E49"/>
    <mergeCell ref="A54:D54"/>
    <mergeCell ref="C70:D70"/>
    <mergeCell ref="A76:B76"/>
    <mergeCell ref="C76:D76"/>
    <mergeCell ref="C71:D71"/>
    <mergeCell ref="C72:D72"/>
    <mergeCell ref="C73:D73"/>
    <mergeCell ref="C74:D74"/>
    <mergeCell ref="A75:B75"/>
    <mergeCell ref="C75:D7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6"/>
  <sheetViews>
    <sheetView workbookViewId="0">
      <selection activeCell="G65" sqref="G65"/>
    </sheetView>
  </sheetViews>
  <sheetFormatPr defaultRowHeight="15"/>
  <cols>
    <col min="1" max="1" width="41.875" style="3" customWidth="1"/>
    <col min="2" max="2" width="9.125" style="1" customWidth="1"/>
    <col min="3" max="3" width="17.875" customWidth="1"/>
    <col min="4" max="4" width="17" customWidth="1"/>
    <col min="5" max="5" width="11.375" hidden="1" customWidth="1"/>
    <col min="6" max="6" width="11.375" customWidth="1"/>
  </cols>
  <sheetData>
    <row r="2" spans="1:6" ht="60" customHeight="1">
      <c r="A2" s="66" t="s">
        <v>67</v>
      </c>
      <c r="B2" s="67"/>
      <c r="C2" s="67"/>
      <c r="D2" s="67"/>
    </row>
    <row r="3" spans="1:6" ht="62.25" customHeight="1">
      <c r="A3" s="73" t="s">
        <v>30</v>
      </c>
      <c r="B3" s="74"/>
      <c r="C3" s="74"/>
      <c r="D3" s="74"/>
    </row>
    <row r="4" spans="1:6" ht="18.75">
      <c r="A4" s="6"/>
      <c r="B4" s="7"/>
      <c r="C4" s="8"/>
      <c r="D4" s="8"/>
    </row>
    <row r="5" spans="1:6" ht="41.25" customHeight="1">
      <c r="A5" s="68" t="s">
        <v>24</v>
      </c>
      <c r="B5" s="69"/>
      <c r="C5" s="69"/>
      <c r="D5" s="69"/>
    </row>
    <row r="6" spans="1:6" s="2" customFormat="1" ht="56.25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f>1899800+177390+27020</f>
        <v>2104210</v>
      </c>
      <c r="D7" s="23">
        <v>1955594.03</v>
      </c>
      <c r="E7" s="26">
        <f>C7-D7</f>
        <v>148615.96999999997</v>
      </c>
      <c r="F7" s="26"/>
    </row>
    <row r="8" spans="1:6" s="2" customFormat="1" ht="18.75">
      <c r="A8" s="21" t="s">
        <v>44</v>
      </c>
      <c r="B8" s="16">
        <v>2120</v>
      </c>
      <c r="C8" s="23">
        <f>417950+5940+39030</f>
        <v>462920</v>
      </c>
      <c r="D8" s="23">
        <v>394781.73</v>
      </c>
      <c r="E8" s="26">
        <f t="shared" ref="E8:E25" si="0">C8-D8</f>
        <v>68138.270000000019</v>
      </c>
      <c r="F8" s="26"/>
    </row>
    <row r="9" spans="1:6" ht="37.5">
      <c r="A9" s="11" t="s">
        <v>2</v>
      </c>
      <c r="B9" s="17">
        <v>2210</v>
      </c>
      <c r="C9" s="13">
        <v>65000</v>
      </c>
      <c r="D9" s="13">
        <v>64309.619999999995</v>
      </c>
      <c r="E9" s="26">
        <f t="shared" si="0"/>
        <v>690.38000000000466</v>
      </c>
      <c r="F9" s="26"/>
    </row>
    <row r="10" spans="1:6" ht="18.75">
      <c r="A10" s="11" t="s">
        <v>3</v>
      </c>
      <c r="B10" s="17">
        <v>2230</v>
      </c>
      <c r="C10" s="13">
        <v>128000</v>
      </c>
      <c r="D10" s="13">
        <f>84390.36+42770.6</f>
        <v>127160.95999999999</v>
      </c>
      <c r="E10" s="26">
        <f t="shared" si="0"/>
        <v>839.04000000000815</v>
      </c>
      <c r="F10" s="26"/>
    </row>
    <row r="11" spans="1:6" ht="18.75">
      <c r="A11" s="11" t="s">
        <v>4</v>
      </c>
      <c r="B11" s="17">
        <v>2240</v>
      </c>
      <c r="C11" s="13">
        <f>509310+19500</f>
        <v>528810</v>
      </c>
      <c r="D11" s="13">
        <v>528737.94000000006</v>
      </c>
      <c r="E11" s="26">
        <f t="shared" si="0"/>
        <v>72.059999999939464</v>
      </c>
      <c r="F11" s="26"/>
    </row>
    <row r="12" spans="1:6" ht="18.75">
      <c r="A12" s="11" t="s">
        <v>5</v>
      </c>
      <c r="B12" s="17">
        <v>2250</v>
      </c>
      <c r="C12" s="13">
        <v>798.03</v>
      </c>
      <c r="D12" s="13">
        <v>798.03</v>
      </c>
      <c r="E12" s="26">
        <f t="shared" si="0"/>
        <v>0</v>
      </c>
      <c r="F12" s="26"/>
    </row>
    <row r="13" spans="1:6" ht="18.75">
      <c r="A13" s="11" t="s">
        <v>6</v>
      </c>
      <c r="B13" s="17">
        <v>2271</v>
      </c>
      <c r="C13" s="13"/>
      <c r="D13" s="13"/>
      <c r="E13" s="26">
        <f t="shared" si="0"/>
        <v>0</v>
      </c>
      <c r="F13" s="26"/>
    </row>
    <row r="14" spans="1:6" ht="37.5">
      <c r="A14" s="11" t="s">
        <v>7</v>
      </c>
      <c r="B14" s="17">
        <v>2272</v>
      </c>
      <c r="C14" s="13">
        <f>5830+150</f>
        <v>5980</v>
      </c>
      <c r="D14" s="13">
        <v>5967</v>
      </c>
      <c r="E14" s="26">
        <f t="shared" si="0"/>
        <v>13</v>
      </c>
      <c r="F14" s="26"/>
    </row>
    <row r="15" spans="1:6" ht="18.75">
      <c r="A15" s="11" t="s">
        <v>8</v>
      </c>
      <c r="B15" s="17">
        <v>2273</v>
      </c>
      <c r="C15" s="13">
        <v>38280</v>
      </c>
      <c r="D15" s="13">
        <v>34515.94034564402</v>
      </c>
      <c r="E15" s="26">
        <f t="shared" si="0"/>
        <v>3764.0596543559805</v>
      </c>
      <c r="F15" s="26"/>
    </row>
    <row r="16" spans="1:6" ht="18.75">
      <c r="A16" s="11" t="s">
        <v>9</v>
      </c>
      <c r="B16" s="17">
        <v>2274</v>
      </c>
      <c r="C16" s="13">
        <f>473010-150-500-19500</f>
        <v>452860</v>
      </c>
      <c r="D16" s="13">
        <v>260274.08000000002</v>
      </c>
      <c r="E16" s="26">
        <f t="shared" si="0"/>
        <v>192585.91999999998</v>
      </c>
      <c r="F16" s="26"/>
    </row>
    <row r="17" spans="1:9" ht="18.75">
      <c r="A17" s="11" t="s">
        <v>10</v>
      </c>
      <c r="B17" s="17">
        <v>2275</v>
      </c>
      <c r="C17" s="13"/>
      <c r="D17" s="13"/>
      <c r="E17" s="26">
        <f t="shared" si="0"/>
        <v>0</v>
      </c>
      <c r="F17" s="26"/>
    </row>
    <row r="18" spans="1:9" ht="33" customHeight="1">
      <c r="A18" s="11" t="s">
        <v>11</v>
      </c>
      <c r="B18" s="17">
        <v>2282</v>
      </c>
      <c r="C18" s="13">
        <v>432</v>
      </c>
      <c r="D18" s="13">
        <v>432</v>
      </c>
      <c r="E18" s="26">
        <f t="shared" si="0"/>
        <v>0</v>
      </c>
      <c r="F18" s="26"/>
    </row>
    <row r="19" spans="1:9" ht="18" customHeight="1">
      <c r="A19" s="11" t="s">
        <v>14</v>
      </c>
      <c r="B19" s="17">
        <v>2730</v>
      </c>
      <c r="C19" s="13"/>
      <c r="D19" s="13"/>
      <c r="E19" s="26">
        <f t="shared" si="0"/>
        <v>0</v>
      </c>
      <c r="F19" s="26"/>
    </row>
    <row r="20" spans="1:9" ht="15.75" customHeight="1">
      <c r="A20" s="11" t="s">
        <v>15</v>
      </c>
      <c r="B20" s="17">
        <v>2800</v>
      </c>
      <c r="C20" s="13">
        <f>160+500</f>
        <v>660</v>
      </c>
      <c r="D20" s="13">
        <v>606.54999999999995</v>
      </c>
      <c r="E20" s="26">
        <f t="shared" si="0"/>
        <v>53.450000000000045</v>
      </c>
      <c r="F20" s="26"/>
    </row>
    <row r="21" spans="1:9" ht="36.75" customHeight="1">
      <c r="A21" s="11" t="s">
        <v>12</v>
      </c>
      <c r="B21" s="17">
        <v>3110</v>
      </c>
      <c r="C21" s="13">
        <v>82800</v>
      </c>
      <c r="D21" s="13">
        <v>82800</v>
      </c>
      <c r="E21" s="26">
        <f t="shared" si="0"/>
        <v>0</v>
      </c>
      <c r="F21" s="26"/>
      <c r="H21" s="38"/>
    </row>
    <row r="22" spans="1:9" ht="37.5">
      <c r="A22" s="11" t="s">
        <v>20</v>
      </c>
      <c r="B22" s="17">
        <v>3122</v>
      </c>
      <c r="C22" s="13"/>
      <c r="D22" s="13"/>
      <c r="E22" s="26">
        <f t="shared" si="0"/>
        <v>0</v>
      </c>
      <c r="F22" s="26"/>
      <c r="I22" t="s">
        <v>19</v>
      </c>
    </row>
    <row r="23" spans="1:9" ht="18.75">
      <c r="A23" s="11" t="s">
        <v>21</v>
      </c>
      <c r="B23" s="17">
        <v>3132</v>
      </c>
      <c r="C23" s="13"/>
      <c r="D23" s="13"/>
      <c r="E23" s="26">
        <f t="shared" si="0"/>
        <v>0</v>
      </c>
      <c r="F23" s="26"/>
    </row>
    <row r="24" spans="1:9" ht="37.5">
      <c r="A24" s="32" t="s">
        <v>45</v>
      </c>
      <c r="B24" s="17">
        <v>3142</v>
      </c>
      <c r="C24" s="13"/>
      <c r="D24" s="13"/>
      <c r="E24" s="26">
        <f t="shared" si="0"/>
        <v>0</v>
      </c>
      <c r="F24" s="26"/>
    </row>
    <row r="25" spans="1:9" ht="18.75">
      <c r="A25" s="11" t="s">
        <v>13</v>
      </c>
      <c r="B25" s="17"/>
      <c r="C25" s="14">
        <f>SUM(C7:C24)</f>
        <v>3870750.03</v>
      </c>
      <c r="D25" s="52">
        <f>SUM(D7:D24)</f>
        <v>3455977.8803456435</v>
      </c>
      <c r="E25" s="26">
        <f t="shared" si="0"/>
        <v>414772.1496543563</v>
      </c>
      <c r="F25" s="26"/>
    </row>
    <row r="26" spans="1:9">
      <c r="C26" s="4"/>
      <c r="D26" s="4"/>
    </row>
    <row r="27" spans="1:9" ht="30.75" customHeight="1">
      <c r="A27" s="66" t="s">
        <v>25</v>
      </c>
      <c r="B27" s="70"/>
      <c r="C27" s="70"/>
      <c r="D27" s="70"/>
    </row>
    <row r="28" spans="1:9">
      <c r="D28" s="30"/>
    </row>
    <row r="29" spans="1:9" ht="56.2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>
      <c r="A30" s="11" t="s">
        <v>2</v>
      </c>
      <c r="B30" s="17">
        <v>2210</v>
      </c>
      <c r="C30" s="13"/>
      <c r="D30" s="13"/>
      <c r="F30" s="26"/>
    </row>
    <row r="31" spans="1:9" ht="18.75">
      <c r="A31" s="12" t="s">
        <v>3</v>
      </c>
      <c r="B31" s="17">
        <v>2230</v>
      </c>
      <c r="C31" s="44">
        <v>21170</v>
      </c>
      <c r="D31" s="13">
        <v>15391.08</v>
      </c>
      <c r="F31" s="26"/>
    </row>
    <row r="32" spans="1:9" ht="18.75">
      <c r="A32" s="12" t="s">
        <v>4</v>
      </c>
      <c r="B32" s="17">
        <v>2240</v>
      </c>
      <c r="C32" s="13"/>
      <c r="D32" s="13"/>
      <c r="F32" s="26"/>
    </row>
    <row r="33" spans="1:6" ht="18.75">
      <c r="A33" s="40" t="s">
        <v>10</v>
      </c>
      <c r="B33" s="17">
        <v>2275</v>
      </c>
      <c r="C33" s="13">
        <v>30</v>
      </c>
      <c r="D33" s="13">
        <v>30</v>
      </c>
      <c r="F33" s="26"/>
    </row>
    <row r="34" spans="1:6" ht="18.75">
      <c r="A34" s="11" t="s">
        <v>15</v>
      </c>
      <c r="B34" s="17">
        <v>2800</v>
      </c>
      <c r="C34" s="13"/>
      <c r="D34" s="13"/>
      <c r="F34" s="26"/>
    </row>
    <row r="35" spans="1:6" ht="37.5">
      <c r="A35" s="11" t="s">
        <v>12</v>
      </c>
      <c r="B35" s="17">
        <v>3110</v>
      </c>
      <c r="C35" s="13"/>
      <c r="D35" s="13"/>
      <c r="F35" s="26"/>
    </row>
    <row r="36" spans="1:6" ht="18.75">
      <c r="A36" s="18" t="s">
        <v>16</v>
      </c>
      <c r="B36" s="19">
        <v>3132</v>
      </c>
      <c r="C36" s="20"/>
      <c r="D36" s="20"/>
      <c r="F36" s="26"/>
    </row>
    <row r="37" spans="1:6" ht="18.75">
      <c r="A37" s="11" t="s">
        <v>13</v>
      </c>
      <c r="B37" s="17"/>
      <c r="C37" s="14">
        <f>SUM(C30:C36)</f>
        <v>21200</v>
      </c>
      <c r="D37" s="14">
        <f>SUM(D30:D36)</f>
        <v>15421.08</v>
      </c>
      <c r="F37" s="26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2.25" customHeight="1">
      <c r="A40" s="71" t="s">
        <v>26</v>
      </c>
      <c r="B40" s="72"/>
      <c r="C40" s="72"/>
      <c r="D40" s="72"/>
    </row>
    <row r="41" spans="1:6">
      <c r="A41" s="1"/>
      <c r="B41" s="5"/>
      <c r="C41" s="4"/>
      <c r="D41" s="4"/>
    </row>
    <row r="42" spans="1:6" ht="56.2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13">
        <v>3891.85</v>
      </c>
      <c r="D43" s="13">
        <f>C71+C60</f>
        <v>3891.85</v>
      </c>
      <c r="F43" s="26"/>
    </row>
    <row r="44" spans="1:6" ht="18.75">
      <c r="A44" s="12" t="s">
        <v>3</v>
      </c>
      <c r="B44" s="17">
        <v>2230</v>
      </c>
      <c r="C44" s="13">
        <v>18507.900000000001</v>
      </c>
      <c r="D44" s="13">
        <f>C69</f>
        <v>18507.900000000001</v>
      </c>
      <c r="F44" s="26"/>
    </row>
    <row r="45" spans="1:6" ht="18.75">
      <c r="A45" s="12" t="s">
        <v>4</v>
      </c>
      <c r="B45" s="17">
        <v>2240</v>
      </c>
      <c r="C45" s="13"/>
      <c r="D45" s="13"/>
      <c r="F45" s="26"/>
    </row>
    <row r="46" spans="1:6" ht="18.75">
      <c r="A46" s="12" t="s">
        <v>10</v>
      </c>
      <c r="B46" s="17">
        <v>2275</v>
      </c>
      <c r="C46" s="13"/>
      <c r="D46" s="13"/>
      <c r="F46" s="26"/>
    </row>
    <row r="47" spans="1:6" ht="18.75">
      <c r="A47" s="11" t="s">
        <v>15</v>
      </c>
      <c r="B47" s="17">
        <v>2800</v>
      </c>
      <c r="C47" s="13"/>
      <c r="D47" s="13"/>
      <c r="F47" s="26"/>
    </row>
    <row r="48" spans="1:6" ht="37.5">
      <c r="A48" s="11" t="s">
        <v>12</v>
      </c>
      <c r="B48" s="17">
        <v>3110</v>
      </c>
      <c r="C48" s="13">
        <v>8644.2900000000009</v>
      </c>
      <c r="D48" s="13">
        <f>C65</f>
        <v>8644.2900000000009</v>
      </c>
      <c r="F48" s="26"/>
    </row>
    <row r="49" spans="1:6" ht="18.75">
      <c r="A49" s="18" t="s">
        <v>16</v>
      </c>
      <c r="B49" s="19">
        <v>3132</v>
      </c>
      <c r="C49" s="13"/>
      <c r="D49" s="20"/>
      <c r="F49" s="26"/>
    </row>
    <row r="50" spans="1:6" ht="18.75">
      <c r="A50" s="11" t="s">
        <v>13</v>
      </c>
      <c r="B50" s="17"/>
      <c r="C50" s="14">
        <f>C43+C44+C47+C48+C49</f>
        <v>31044.04</v>
      </c>
      <c r="D50" s="14">
        <f>D43+D44+D47+D48+D49</f>
        <v>31044.04</v>
      </c>
      <c r="F50" s="26"/>
    </row>
    <row r="51" spans="1:6" ht="18.75">
      <c r="A51" s="45"/>
      <c r="B51" s="46"/>
      <c r="C51" s="47"/>
      <c r="D51" s="47"/>
      <c r="F51" s="26"/>
    </row>
    <row r="52" spans="1:6" ht="18.75">
      <c r="A52" s="45"/>
      <c r="B52" s="46"/>
      <c r="C52" s="47"/>
      <c r="D52" s="47"/>
      <c r="F52" s="26"/>
    </row>
    <row r="54" spans="1:6" ht="51" customHeight="1">
      <c r="A54" s="71" t="s">
        <v>68</v>
      </c>
      <c r="B54" s="75"/>
      <c r="C54" s="75"/>
      <c r="D54" s="75"/>
    </row>
    <row r="55" spans="1:6" ht="17.25" customHeight="1">
      <c r="A55" s="71"/>
      <c r="B55" s="72"/>
      <c r="C55" s="72"/>
      <c r="D55" s="72"/>
    </row>
    <row r="57" spans="1:6" ht="18.75">
      <c r="A57" s="62" t="s">
        <v>27</v>
      </c>
      <c r="B57" s="63"/>
      <c r="C57" s="64" t="s">
        <v>28</v>
      </c>
      <c r="D57" s="63"/>
    </row>
    <row r="58" spans="1:6" ht="18.75" hidden="1">
      <c r="A58" s="40" t="s">
        <v>39</v>
      </c>
      <c r="B58" s="35">
        <v>2210</v>
      </c>
      <c r="C58" s="65"/>
      <c r="D58" s="65"/>
    </row>
    <row r="59" spans="1:6" ht="18.75" hidden="1">
      <c r="A59" s="40" t="s">
        <v>33</v>
      </c>
      <c r="B59" s="35">
        <v>2210</v>
      </c>
      <c r="C59" s="60"/>
      <c r="D59" s="61"/>
    </row>
    <row r="60" spans="1:6" ht="18.75">
      <c r="A60" s="40" t="s">
        <v>36</v>
      </c>
      <c r="B60" s="35">
        <v>2210</v>
      </c>
      <c r="C60" s="60">
        <v>3400</v>
      </c>
      <c r="D60" s="61"/>
    </row>
    <row r="61" spans="1:6" ht="18.75" hidden="1">
      <c r="A61" s="40" t="s">
        <v>41</v>
      </c>
      <c r="B61" s="36">
        <v>3110.221</v>
      </c>
      <c r="C61" s="58"/>
      <c r="D61" s="59"/>
    </row>
    <row r="62" spans="1:6" ht="18.75" hidden="1">
      <c r="A62" s="40" t="s">
        <v>32</v>
      </c>
      <c r="B62" s="35">
        <v>2210</v>
      </c>
      <c r="C62" s="60"/>
      <c r="D62" s="61"/>
    </row>
    <row r="63" spans="1:6" ht="18.75" hidden="1">
      <c r="A63" s="40" t="s">
        <v>34</v>
      </c>
      <c r="B63" s="35">
        <v>2210</v>
      </c>
      <c r="C63" s="60"/>
      <c r="D63" s="61"/>
    </row>
    <row r="64" spans="1:6" ht="18.75" hidden="1">
      <c r="A64" s="40" t="s">
        <v>40</v>
      </c>
      <c r="B64" s="35">
        <v>2210</v>
      </c>
      <c r="C64" s="60"/>
      <c r="D64" s="61"/>
    </row>
    <row r="65" spans="1:4" ht="18.75">
      <c r="A65" s="40" t="s">
        <v>35</v>
      </c>
      <c r="B65" s="35">
        <v>3110</v>
      </c>
      <c r="C65" s="58">
        <v>8644.2900000000009</v>
      </c>
      <c r="D65" s="59"/>
    </row>
    <row r="66" spans="1:4" ht="18.75" hidden="1">
      <c r="A66" s="40" t="s">
        <v>37</v>
      </c>
      <c r="B66" s="35">
        <v>2210</v>
      </c>
      <c r="C66" s="58"/>
      <c r="D66" s="59"/>
    </row>
    <row r="67" spans="1:4" ht="18.75" hidden="1">
      <c r="A67" s="40" t="s">
        <v>38</v>
      </c>
      <c r="B67" s="35">
        <v>2210</v>
      </c>
      <c r="C67" s="58"/>
      <c r="D67" s="59"/>
    </row>
    <row r="68" spans="1:4" ht="18.75" hidden="1">
      <c r="A68" s="40" t="s">
        <v>50</v>
      </c>
      <c r="B68" s="35">
        <v>2240</v>
      </c>
      <c r="C68" s="58"/>
      <c r="D68" s="59"/>
    </row>
    <row r="69" spans="1:4" ht="18.75">
      <c r="A69" s="40" t="s">
        <v>42</v>
      </c>
      <c r="B69" s="35">
        <v>2230</v>
      </c>
      <c r="C69" s="58">
        <v>18507.900000000001</v>
      </c>
      <c r="D69" s="59"/>
    </row>
    <row r="70" spans="1:4" ht="18.75" hidden="1">
      <c r="A70" s="40" t="s">
        <v>43</v>
      </c>
      <c r="B70" s="35">
        <v>2210</v>
      </c>
      <c r="C70" s="58"/>
      <c r="D70" s="59"/>
    </row>
    <row r="71" spans="1:4" ht="18.75">
      <c r="A71" s="40" t="s">
        <v>49</v>
      </c>
      <c r="B71" s="35">
        <v>2210</v>
      </c>
      <c r="C71" s="58">
        <v>491.85</v>
      </c>
      <c r="D71" s="59"/>
    </row>
    <row r="72" spans="1:4" ht="18.75" hidden="1">
      <c r="A72" s="40" t="s">
        <v>47</v>
      </c>
      <c r="B72" s="35">
        <v>2210</v>
      </c>
      <c r="C72" s="58"/>
      <c r="D72" s="59"/>
    </row>
    <row r="73" spans="1:4" ht="18.75" hidden="1">
      <c r="A73" s="40" t="s">
        <v>46</v>
      </c>
      <c r="B73" s="35">
        <v>2210</v>
      </c>
      <c r="C73" s="58"/>
      <c r="D73" s="59"/>
    </row>
    <row r="74" spans="1:4" ht="18.75" hidden="1">
      <c r="A74" s="40" t="s">
        <v>48</v>
      </c>
      <c r="B74" s="41">
        <v>2210</v>
      </c>
      <c r="C74" s="58"/>
      <c r="D74" s="59"/>
    </row>
    <row r="75" spans="1:4" ht="18.75">
      <c r="A75" s="54"/>
      <c r="B75" s="55"/>
      <c r="C75" s="58"/>
      <c r="D75" s="59"/>
    </row>
    <row r="76" spans="1:4" ht="18.75">
      <c r="A76" s="54"/>
      <c r="B76" s="55"/>
      <c r="C76" s="56">
        <f>SUM(C58:D75)</f>
        <v>31044.04</v>
      </c>
      <c r="D76" s="57"/>
    </row>
  </sheetData>
  <mergeCells count="30">
    <mergeCell ref="A54:D54"/>
    <mergeCell ref="A55:D55"/>
    <mergeCell ref="C62:D62"/>
    <mergeCell ref="C63:D63"/>
    <mergeCell ref="C59:D59"/>
    <mergeCell ref="C60:D60"/>
    <mergeCell ref="C61:D61"/>
    <mergeCell ref="A57:B57"/>
    <mergeCell ref="C57:D57"/>
    <mergeCell ref="C58:D58"/>
    <mergeCell ref="A3:D3"/>
    <mergeCell ref="A2:D2"/>
    <mergeCell ref="A5:D5"/>
    <mergeCell ref="A27:D27"/>
    <mergeCell ref="A40:D40"/>
    <mergeCell ref="C64:D64"/>
    <mergeCell ref="C65:D65"/>
    <mergeCell ref="C66:D66"/>
    <mergeCell ref="C67:D67"/>
    <mergeCell ref="C68:D68"/>
    <mergeCell ref="C69:D69"/>
    <mergeCell ref="C70:D70"/>
    <mergeCell ref="A76:B76"/>
    <mergeCell ref="C76:D76"/>
    <mergeCell ref="C71:D71"/>
    <mergeCell ref="C72:D72"/>
    <mergeCell ref="C73:D73"/>
    <mergeCell ref="C74:D74"/>
    <mergeCell ref="A75:B75"/>
    <mergeCell ref="C75:D7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2:I75"/>
  <sheetViews>
    <sheetView topLeftCell="A45" workbookViewId="0">
      <selection activeCell="H13" sqref="H13"/>
    </sheetView>
  </sheetViews>
  <sheetFormatPr defaultRowHeight="15"/>
  <cols>
    <col min="1" max="1" width="40.875" style="3" customWidth="1"/>
    <col min="2" max="2" width="8.875" style="1" customWidth="1"/>
    <col min="3" max="3" width="17.875" customWidth="1"/>
    <col min="4" max="4" width="17.5" customWidth="1"/>
    <col min="5" max="5" width="10.375" hidden="1" customWidth="1"/>
    <col min="6" max="6" width="11" bestFit="1" customWidth="1"/>
  </cols>
  <sheetData>
    <row r="2" spans="1:6" ht="55.5" customHeight="1">
      <c r="A2" s="66" t="s">
        <v>67</v>
      </c>
      <c r="B2" s="67"/>
      <c r="C2" s="67"/>
      <c r="D2" s="67"/>
    </row>
    <row r="3" spans="1:6" ht="82.5" customHeight="1">
      <c r="A3" s="73" t="s">
        <v>56</v>
      </c>
      <c r="B3" s="74"/>
      <c r="C3" s="74"/>
      <c r="D3" s="74"/>
    </row>
    <row r="4" spans="1:6" ht="18.75">
      <c r="A4" s="6"/>
      <c r="B4" s="7"/>
      <c r="C4" s="8"/>
      <c r="D4" s="8"/>
    </row>
    <row r="5" spans="1:6" ht="41.25" customHeight="1">
      <c r="A5" s="68" t="s">
        <v>24</v>
      </c>
      <c r="B5" s="69"/>
      <c r="C5" s="69"/>
      <c r="D5" s="69"/>
    </row>
    <row r="6" spans="1:6" s="2" customFormat="1" ht="70.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f>2007384+50000+70000</f>
        <v>2127384</v>
      </c>
      <c r="D7" s="23">
        <v>2126237.3199999998</v>
      </c>
      <c r="E7" s="26">
        <f>C7-D7</f>
        <v>1146.6800000001676</v>
      </c>
      <c r="F7" s="26"/>
    </row>
    <row r="8" spans="1:6" s="2" customFormat="1" ht="18.75">
      <c r="A8" s="21" t="s">
        <v>44</v>
      </c>
      <c r="B8" s="16">
        <v>2120</v>
      </c>
      <c r="C8" s="23">
        <f>442785+10870+17000</f>
        <v>470655</v>
      </c>
      <c r="D8" s="23">
        <v>469579.85000000003</v>
      </c>
      <c r="E8" s="26">
        <f t="shared" ref="E8:E25" si="0">C8-D8</f>
        <v>1075.1499999999651</v>
      </c>
      <c r="F8" s="26"/>
    </row>
    <row r="9" spans="1:6" ht="37.5">
      <c r="A9" s="11" t="s">
        <v>2</v>
      </c>
      <c r="B9" s="16">
        <v>2210</v>
      </c>
      <c r="C9" s="13">
        <v>73000</v>
      </c>
      <c r="D9" s="13">
        <v>72686.929999999993</v>
      </c>
      <c r="E9" s="26">
        <f t="shared" si="0"/>
        <v>313.07000000000698</v>
      </c>
      <c r="F9" s="26"/>
    </row>
    <row r="10" spans="1:6" ht="18.75">
      <c r="A10" s="11" t="s">
        <v>3</v>
      </c>
      <c r="B10" s="16">
        <v>2230</v>
      </c>
      <c r="C10" s="13">
        <v>103500</v>
      </c>
      <c r="D10" s="13">
        <v>103298.83</v>
      </c>
      <c r="E10" s="26">
        <f t="shared" si="0"/>
        <v>201.16999999999825</v>
      </c>
      <c r="F10" s="26"/>
    </row>
    <row r="11" spans="1:6" ht="18.75">
      <c r="A11" s="11" t="s">
        <v>4</v>
      </c>
      <c r="B11" s="16">
        <v>2240</v>
      </c>
      <c r="C11" s="13">
        <v>32380</v>
      </c>
      <c r="D11" s="13">
        <v>23218.920000000002</v>
      </c>
      <c r="E11" s="26">
        <f t="shared" si="0"/>
        <v>9161.0799999999981</v>
      </c>
      <c r="F11" s="26"/>
    </row>
    <row r="12" spans="1:6" ht="18.75">
      <c r="A12" s="11" t="s">
        <v>5</v>
      </c>
      <c r="B12" s="16">
        <v>2250</v>
      </c>
      <c r="C12" s="13">
        <v>780</v>
      </c>
      <c r="D12" s="13">
        <v>780</v>
      </c>
      <c r="E12" s="26">
        <f t="shared" si="0"/>
        <v>0</v>
      </c>
      <c r="F12" s="26"/>
    </row>
    <row r="13" spans="1:6" ht="18.75">
      <c r="A13" s="11" t="s">
        <v>6</v>
      </c>
      <c r="B13" s="16">
        <v>2271</v>
      </c>
      <c r="C13" s="13"/>
      <c r="D13" s="13"/>
      <c r="E13" s="26">
        <f t="shared" si="0"/>
        <v>0</v>
      </c>
      <c r="F13" s="26"/>
    </row>
    <row r="14" spans="1:6" ht="37.5">
      <c r="A14" s="11" t="s">
        <v>7</v>
      </c>
      <c r="B14" s="16">
        <v>2272</v>
      </c>
      <c r="C14" s="13">
        <f>2870+300</f>
        <v>3170</v>
      </c>
      <c r="D14" s="13">
        <v>3149.6</v>
      </c>
      <c r="E14" s="26">
        <f t="shared" si="0"/>
        <v>20.400000000000091</v>
      </c>
      <c r="F14" s="26"/>
    </row>
    <row r="15" spans="1:6" ht="18.75">
      <c r="A15" s="11" t="s">
        <v>8</v>
      </c>
      <c r="B15" s="16">
        <v>2273</v>
      </c>
      <c r="C15" s="13">
        <v>52990</v>
      </c>
      <c r="D15" s="13">
        <v>50012.980604555822</v>
      </c>
      <c r="E15" s="26">
        <f t="shared" si="0"/>
        <v>2977.0193954441784</v>
      </c>
      <c r="F15" s="26"/>
    </row>
    <row r="16" spans="1:6" ht="18.75">
      <c r="A16" s="11" t="s">
        <v>9</v>
      </c>
      <c r="B16" s="16">
        <v>2274</v>
      </c>
      <c r="C16" s="13">
        <f>426050-300-400</f>
        <v>425350</v>
      </c>
      <c r="D16" s="13">
        <v>230551.97</v>
      </c>
      <c r="E16" s="26">
        <f t="shared" si="0"/>
        <v>194798.03</v>
      </c>
      <c r="F16" s="26"/>
    </row>
    <row r="17" spans="1:9" ht="18.75">
      <c r="A17" s="11" t="s">
        <v>10</v>
      </c>
      <c r="B17" s="16">
        <v>2275</v>
      </c>
      <c r="C17" s="13">
        <v>237205</v>
      </c>
      <c r="D17" s="13">
        <v>211550</v>
      </c>
      <c r="E17" s="26">
        <f t="shared" si="0"/>
        <v>25655</v>
      </c>
      <c r="F17" s="26"/>
    </row>
    <row r="18" spans="1:9" ht="28.5" customHeight="1">
      <c r="A18" s="11" t="s">
        <v>11</v>
      </c>
      <c r="B18" s="16">
        <v>2282</v>
      </c>
      <c r="C18" s="13">
        <v>13097.1</v>
      </c>
      <c r="D18" s="13">
        <v>13097.1</v>
      </c>
      <c r="E18" s="26">
        <f t="shared" si="0"/>
        <v>0</v>
      </c>
      <c r="F18" s="26"/>
    </row>
    <row r="19" spans="1:9" ht="18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/>
    </row>
    <row r="20" spans="1:9" ht="15.75" customHeight="1">
      <c r="A20" s="11" t="s">
        <v>15</v>
      </c>
      <c r="B20" s="16">
        <v>2800</v>
      </c>
      <c r="C20" s="13">
        <f>110+400</f>
        <v>510</v>
      </c>
      <c r="D20" s="13">
        <v>495.20000000000005</v>
      </c>
      <c r="E20" s="26">
        <f t="shared" si="0"/>
        <v>14.799999999999955</v>
      </c>
      <c r="F20" s="26"/>
    </row>
    <row r="21" spans="1:9" ht="31.5" customHeight="1">
      <c r="A21" s="11" t="s">
        <v>12</v>
      </c>
      <c r="B21" s="16">
        <v>3110</v>
      </c>
      <c r="C21" s="13">
        <v>63800</v>
      </c>
      <c r="D21" s="13">
        <v>63800</v>
      </c>
      <c r="E21" s="26">
        <f t="shared" si="0"/>
        <v>0</v>
      </c>
      <c r="F21" s="26"/>
      <c r="H21" s="38"/>
    </row>
    <row r="22" spans="1:9" ht="37.5">
      <c r="A22" s="11" t="s">
        <v>20</v>
      </c>
      <c r="B22" s="16">
        <v>3122</v>
      </c>
      <c r="C22" s="13">
        <v>200412</v>
      </c>
      <c r="D22" s="13">
        <v>200412</v>
      </c>
      <c r="E22" s="26">
        <f t="shared" si="0"/>
        <v>0</v>
      </c>
      <c r="F22" s="26"/>
      <c r="I22" t="s">
        <v>19</v>
      </c>
    </row>
    <row r="23" spans="1:9" ht="18.75">
      <c r="A23" s="11" t="s">
        <v>21</v>
      </c>
      <c r="B23" s="16">
        <v>3132</v>
      </c>
      <c r="C23" s="13"/>
      <c r="D23" s="13"/>
      <c r="E23" s="26">
        <f t="shared" si="0"/>
        <v>0</v>
      </c>
      <c r="F23" s="26"/>
    </row>
    <row r="24" spans="1:9" ht="37.5">
      <c r="A24" s="32" t="s">
        <v>45</v>
      </c>
      <c r="B24" s="16">
        <v>3142</v>
      </c>
      <c r="C24" s="13"/>
      <c r="D24" s="13"/>
      <c r="E24" s="26">
        <f t="shared" si="0"/>
        <v>0</v>
      </c>
      <c r="F24" s="26"/>
    </row>
    <row r="25" spans="1:9" ht="18.75">
      <c r="A25" s="11" t="s">
        <v>13</v>
      </c>
      <c r="B25" s="16"/>
      <c r="C25" s="14">
        <f>SUM(C7:C24)</f>
        <v>3804233.1</v>
      </c>
      <c r="D25" s="14">
        <f>SUM(D7:D24)</f>
        <v>3568870.7006045566</v>
      </c>
      <c r="E25" s="26">
        <f t="shared" si="0"/>
        <v>235362.3993954435</v>
      </c>
      <c r="F25" s="26"/>
    </row>
    <row r="26" spans="1:9">
      <c r="C26" s="4"/>
      <c r="D26" s="4"/>
    </row>
    <row r="27" spans="1:9" ht="30.75" hidden="1" customHeight="1">
      <c r="A27" s="66" t="s">
        <v>25</v>
      </c>
      <c r="B27" s="70"/>
      <c r="C27" s="70"/>
      <c r="D27" s="70"/>
    </row>
    <row r="28" spans="1:9" hidden="1">
      <c r="D28" s="30"/>
    </row>
    <row r="29" spans="1:9" ht="56.25" hidden="1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13"/>
      <c r="D30" s="13"/>
      <c r="F30" s="26"/>
    </row>
    <row r="31" spans="1:9" ht="18.75" hidden="1">
      <c r="A31" s="12" t="s">
        <v>3</v>
      </c>
      <c r="B31" s="17">
        <v>2230</v>
      </c>
      <c r="C31" s="13"/>
      <c r="D31" s="13"/>
      <c r="F31" s="26"/>
    </row>
    <row r="32" spans="1:9" ht="18.75" hidden="1">
      <c r="A32" s="12" t="s">
        <v>4</v>
      </c>
      <c r="B32" s="17">
        <v>2240</v>
      </c>
      <c r="C32" s="13"/>
      <c r="D32" s="13"/>
      <c r="F32" s="26"/>
    </row>
    <row r="33" spans="1:6" ht="18.75" hidden="1">
      <c r="A33" s="34" t="s">
        <v>10</v>
      </c>
      <c r="B33" s="16">
        <v>2275</v>
      </c>
      <c r="C33" s="13"/>
      <c r="D33" s="13"/>
      <c r="F33" s="26"/>
    </row>
    <row r="34" spans="1:6" ht="18.75" hidden="1">
      <c r="A34" s="11" t="s">
        <v>15</v>
      </c>
      <c r="B34" s="17">
        <v>2800</v>
      </c>
      <c r="C34" s="13"/>
      <c r="D34" s="13"/>
      <c r="F34" s="26"/>
    </row>
    <row r="35" spans="1:6" ht="37.5" hidden="1">
      <c r="A35" s="11" t="s">
        <v>12</v>
      </c>
      <c r="B35" s="17">
        <v>3110</v>
      </c>
      <c r="C35" s="13"/>
      <c r="D35" s="13"/>
      <c r="F35" s="26"/>
    </row>
    <row r="36" spans="1:6" ht="18.75" hidden="1">
      <c r="A36" s="18" t="s">
        <v>16</v>
      </c>
      <c r="B36" s="19">
        <v>3132</v>
      </c>
      <c r="C36" s="20"/>
      <c r="D36" s="20"/>
      <c r="F36" s="26"/>
    </row>
    <row r="37" spans="1:6" ht="18.75" hidden="1">
      <c r="A37" s="11" t="s">
        <v>13</v>
      </c>
      <c r="B37" s="17"/>
      <c r="C37" s="14">
        <f>SUM(C30:C36)</f>
        <v>0</v>
      </c>
      <c r="D37" s="14">
        <f>SUM(D30:D36)</f>
        <v>0</v>
      </c>
      <c r="F37" s="26"/>
    </row>
    <row r="38" spans="1:6" hidden="1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3.75" customHeight="1">
      <c r="A40" s="71" t="s">
        <v>26</v>
      </c>
      <c r="B40" s="72"/>
      <c r="C40" s="72"/>
      <c r="D40" s="72"/>
    </row>
    <row r="41" spans="1:6">
      <c r="A41" s="1"/>
      <c r="B41" s="5"/>
      <c r="C41" s="4"/>
      <c r="D41" s="4"/>
    </row>
    <row r="42" spans="1:6" ht="56.2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13">
        <v>491.85</v>
      </c>
      <c r="D43" s="13">
        <f>C57+C70</f>
        <v>491.85</v>
      </c>
      <c r="F43" s="26"/>
    </row>
    <row r="44" spans="1:6" ht="18.75">
      <c r="A44" s="12" t="s">
        <v>3</v>
      </c>
      <c r="B44" s="17">
        <v>2230</v>
      </c>
      <c r="C44" s="13">
        <v>11955.82</v>
      </c>
      <c r="D44" s="13">
        <f>C68</f>
        <v>11955.82</v>
      </c>
      <c r="F44" s="26"/>
    </row>
    <row r="45" spans="1:6" ht="18.75">
      <c r="A45" s="12" t="s">
        <v>4</v>
      </c>
      <c r="B45" s="17">
        <v>2240</v>
      </c>
      <c r="C45" s="13"/>
      <c r="D45" s="13"/>
      <c r="F45" s="26"/>
    </row>
    <row r="46" spans="1:6" ht="18.75">
      <c r="A46" s="40" t="s">
        <v>10</v>
      </c>
      <c r="B46" s="17">
        <v>2275</v>
      </c>
      <c r="C46" s="13"/>
      <c r="D46" s="13"/>
      <c r="F46" s="26"/>
    </row>
    <row r="47" spans="1:6" ht="18.75">
      <c r="A47" s="11" t="s">
        <v>15</v>
      </c>
      <c r="B47" s="17">
        <v>2800</v>
      </c>
      <c r="C47" s="13"/>
      <c r="D47" s="13"/>
      <c r="F47" s="26"/>
    </row>
    <row r="48" spans="1:6" ht="37.5">
      <c r="A48" s="11" t="s">
        <v>12</v>
      </c>
      <c r="B48" s="17">
        <v>3110</v>
      </c>
      <c r="C48" s="13">
        <v>22087.94</v>
      </c>
      <c r="D48" s="13">
        <f>C64</f>
        <v>22087.94</v>
      </c>
      <c r="F48" s="26"/>
    </row>
    <row r="49" spans="1:6" ht="18.75">
      <c r="A49" s="18" t="s">
        <v>16</v>
      </c>
      <c r="B49" s="19">
        <v>3132</v>
      </c>
      <c r="C49" s="20"/>
      <c r="D49" s="20"/>
      <c r="F49" s="26"/>
    </row>
    <row r="50" spans="1:6" ht="18.75">
      <c r="A50" s="11" t="s">
        <v>13</v>
      </c>
      <c r="B50" s="17"/>
      <c r="C50" s="14">
        <f>C43+C44+C47+C48+C49</f>
        <v>34535.61</v>
      </c>
      <c r="D50" s="14">
        <f>D43+D44+D47+D48+D49</f>
        <v>34535.61</v>
      </c>
      <c r="F50" s="26"/>
    </row>
    <row r="54" spans="1:6" ht="33.75" customHeight="1">
      <c r="A54" s="71" t="s">
        <v>68</v>
      </c>
      <c r="B54" s="72"/>
      <c r="C54" s="72"/>
      <c r="D54" s="72"/>
    </row>
    <row r="56" spans="1:6" ht="18.75">
      <c r="A56" s="62" t="s">
        <v>27</v>
      </c>
      <c r="B56" s="63"/>
      <c r="C56" s="64" t="s">
        <v>28</v>
      </c>
      <c r="D56" s="63"/>
    </row>
    <row r="57" spans="1:6" ht="18.75" hidden="1">
      <c r="A57" s="40" t="s">
        <v>39</v>
      </c>
      <c r="B57" s="35">
        <v>2210</v>
      </c>
      <c r="C57" s="65"/>
      <c r="D57" s="65"/>
    </row>
    <row r="58" spans="1:6" ht="18.75" hidden="1">
      <c r="A58" s="40" t="s">
        <v>33</v>
      </c>
      <c r="B58" s="35">
        <v>2210</v>
      </c>
      <c r="C58" s="60"/>
      <c r="D58" s="61"/>
    </row>
    <row r="59" spans="1:6" ht="18.75" hidden="1">
      <c r="A59" s="40" t="s">
        <v>36</v>
      </c>
      <c r="B59" s="35">
        <v>2210</v>
      </c>
      <c r="C59" s="60"/>
      <c r="D59" s="61"/>
    </row>
    <row r="60" spans="1:6" ht="18.75" hidden="1">
      <c r="A60" s="40" t="s">
        <v>41</v>
      </c>
      <c r="B60" s="36">
        <v>3110.221</v>
      </c>
      <c r="C60" s="58"/>
      <c r="D60" s="59"/>
    </row>
    <row r="61" spans="1:6" ht="18.75" hidden="1">
      <c r="A61" s="40" t="s">
        <v>32</v>
      </c>
      <c r="B61" s="35">
        <v>2210</v>
      </c>
      <c r="C61" s="60"/>
      <c r="D61" s="61"/>
    </row>
    <row r="62" spans="1:6" ht="18.75" hidden="1">
      <c r="A62" s="40" t="s">
        <v>34</v>
      </c>
      <c r="B62" s="35">
        <v>2210</v>
      </c>
      <c r="C62" s="60"/>
      <c r="D62" s="61"/>
    </row>
    <row r="63" spans="1:6" ht="18.75" hidden="1">
      <c r="A63" s="40" t="s">
        <v>40</v>
      </c>
      <c r="B63" s="35">
        <v>2210</v>
      </c>
      <c r="C63" s="60"/>
      <c r="D63" s="61"/>
    </row>
    <row r="64" spans="1:6" ht="18.75">
      <c r="A64" s="40" t="s">
        <v>35</v>
      </c>
      <c r="B64" s="35">
        <v>3110</v>
      </c>
      <c r="C64" s="58">
        <v>22087.94</v>
      </c>
      <c r="D64" s="59"/>
    </row>
    <row r="65" spans="1:4" ht="18.75" hidden="1">
      <c r="A65" s="40" t="s">
        <v>37</v>
      </c>
      <c r="B65" s="35">
        <v>2210</v>
      </c>
      <c r="C65" s="58"/>
      <c r="D65" s="59"/>
    </row>
    <row r="66" spans="1:4" ht="18.75" hidden="1">
      <c r="A66" s="40" t="s">
        <v>38</v>
      </c>
      <c r="B66" s="35">
        <v>2210</v>
      </c>
      <c r="C66" s="58"/>
      <c r="D66" s="59"/>
    </row>
    <row r="67" spans="1:4" ht="18.75" hidden="1">
      <c r="A67" s="40" t="s">
        <v>50</v>
      </c>
      <c r="B67" s="35">
        <v>2240</v>
      </c>
      <c r="C67" s="58"/>
      <c r="D67" s="59"/>
    </row>
    <row r="68" spans="1:4" ht="18.75">
      <c r="A68" s="40" t="s">
        <v>42</v>
      </c>
      <c r="B68" s="35">
        <v>2230</v>
      </c>
      <c r="C68" s="58">
        <v>11955.82</v>
      </c>
      <c r="D68" s="59"/>
    </row>
    <row r="69" spans="1:4" ht="18.75" hidden="1">
      <c r="A69" s="40" t="s">
        <v>43</v>
      </c>
      <c r="B69" s="35">
        <v>2210</v>
      </c>
      <c r="C69" s="58"/>
      <c r="D69" s="59"/>
    </row>
    <row r="70" spans="1:4" ht="18.75">
      <c r="A70" s="40" t="s">
        <v>49</v>
      </c>
      <c r="B70" s="35">
        <v>2210</v>
      </c>
      <c r="C70" s="58">
        <v>491.85</v>
      </c>
      <c r="D70" s="59"/>
    </row>
    <row r="71" spans="1:4" ht="18.75" hidden="1">
      <c r="A71" s="40" t="s">
        <v>47</v>
      </c>
      <c r="B71" s="35">
        <v>2210</v>
      </c>
      <c r="C71" s="58"/>
      <c r="D71" s="59"/>
    </row>
    <row r="72" spans="1:4" ht="18.75" hidden="1">
      <c r="A72" s="40" t="s">
        <v>46</v>
      </c>
      <c r="B72" s="35">
        <v>2210</v>
      </c>
      <c r="C72" s="58"/>
      <c r="D72" s="59"/>
    </row>
    <row r="73" spans="1:4" ht="18.75" hidden="1">
      <c r="A73" s="40" t="s">
        <v>48</v>
      </c>
      <c r="B73" s="41">
        <v>2210</v>
      </c>
      <c r="C73" s="58"/>
      <c r="D73" s="59"/>
    </row>
    <row r="74" spans="1:4" ht="18.75">
      <c r="A74" s="54"/>
      <c r="B74" s="55"/>
      <c r="C74" s="58"/>
      <c r="D74" s="59"/>
    </row>
    <row r="75" spans="1:4" ht="18.75">
      <c r="A75" s="54"/>
      <c r="B75" s="55"/>
      <c r="C75" s="56">
        <f>SUM(C57:D74)</f>
        <v>34535.609999999993</v>
      </c>
      <c r="D75" s="57"/>
    </row>
  </sheetData>
  <mergeCells count="29">
    <mergeCell ref="A2:D2"/>
    <mergeCell ref="A5:D5"/>
    <mergeCell ref="A27:D27"/>
    <mergeCell ref="A40:D40"/>
    <mergeCell ref="A54:D54"/>
    <mergeCell ref="A3:D3"/>
    <mergeCell ref="A56:B56"/>
    <mergeCell ref="C56:D56"/>
    <mergeCell ref="C57:D57"/>
    <mergeCell ref="C67:D67"/>
    <mergeCell ref="C68:D68"/>
    <mergeCell ref="C65:D65"/>
    <mergeCell ref="C66:D66"/>
    <mergeCell ref="C63:D63"/>
    <mergeCell ref="C64:D64"/>
    <mergeCell ref="C58:D58"/>
    <mergeCell ref="C59:D59"/>
    <mergeCell ref="C62:D62"/>
    <mergeCell ref="C60:D60"/>
    <mergeCell ref="C61:D61"/>
    <mergeCell ref="A74:B74"/>
    <mergeCell ref="C74:D74"/>
    <mergeCell ref="A75:B75"/>
    <mergeCell ref="C75:D75"/>
    <mergeCell ref="C69:D69"/>
    <mergeCell ref="C70:D70"/>
    <mergeCell ref="C71:D71"/>
    <mergeCell ref="C72:D72"/>
    <mergeCell ref="C73:D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I75"/>
  <sheetViews>
    <sheetView workbookViewId="0">
      <selection activeCell="F76" sqref="F76"/>
    </sheetView>
  </sheetViews>
  <sheetFormatPr defaultRowHeight="15"/>
  <cols>
    <col min="1" max="1" width="40.875" style="3" customWidth="1"/>
    <col min="2" max="2" width="9.125" style="1" customWidth="1"/>
    <col min="3" max="3" width="14.875" customWidth="1"/>
    <col min="4" max="4" width="14.75" customWidth="1"/>
    <col min="5" max="5" width="10" hidden="1" customWidth="1"/>
    <col min="6" max="6" width="11.125" customWidth="1"/>
  </cols>
  <sheetData>
    <row r="2" spans="1:6" ht="57" customHeight="1">
      <c r="A2" s="66" t="s">
        <v>67</v>
      </c>
      <c r="B2" s="67"/>
      <c r="C2" s="67"/>
      <c r="D2" s="67"/>
    </row>
    <row r="3" spans="1:6" ht="82.5" customHeight="1">
      <c r="A3" s="73" t="s">
        <v>57</v>
      </c>
      <c r="B3" s="74"/>
      <c r="C3" s="74"/>
      <c r="D3" s="74"/>
    </row>
    <row r="4" spans="1:6" ht="18.75">
      <c r="A4" s="6"/>
      <c r="B4" s="7"/>
      <c r="C4" s="8"/>
      <c r="D4" s="8"/>
    </row>
    <row r="5" spans="1:6" ht="42" customHeight="1">
      <c r="A5" s="68" t="s">
        <v>24</v>
      </c>
      <c r="B5" s="69"/>
      <c r="C5" s="69"/>
      <c r="D5" s="69"/>
    </row>
    <row r="6" spans="1:6" s="2" customFormat="1" ht="74.2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f>1591510+194170</f>
        <v>1785680</v>
      </c>
      <c r="D7" s="23">
        <v>1768130.64</v>
      </c>
      <c r="E7" s="26">
        <f>C7-D7</f>
        <v>17549.360000000102</v>
      </c>
      <c r="F7" s="26"/>
    </row>
    <row r="8" spans="1:6" s="2" customFormat="1" ht="18.75">
      <c r="A8" s="21" t="s">
        <v>44</v>
      </c>
      <c r="B8" s="16">
        <v>2120</v>
      </c>
      <c r="C8" s="23">
        <f>358140+42720+10000</f>
        <v>410860</v>
      </c>
      <c r="D8" s="23">
        <v>409614.45999999996</v>
      </c>
      <c r="E8" s="26">
        <f t="shared" ref="E8:E25" si="0">C8-D8</f>
        <v>1245.5400000000373</v>
      </c>
      <c r="F8" s="26"/>
    </row>
    <row r="9" spans="1:6" ht="37.5">
      <c r="A9" s="11" t="s">
        <v>2</v>
      </c>
      <c r="B9" s="16">
        <v>2210</v>
      </c>
      <c r="C9" s="13">
        <v>23000</v>
      </c>
      <c r="D9" s="13">
        <v>20808.059999999998</v>
      </c>
      <c r="E9" s="26">
        <f t="shared" si="0"/>
        <v>2191.9400000000023</v>
      </c>
      <c r="F9" s="26"/>
    </row>
    <row r="10" spans="1:6" ht="18.75">
      <c r="A10" s="11" t="s">
        <v>3</v>
      </c>
      <c r="B10" s="16">
        <v>2230</v>
      </c>
      <c r="C10" s="13">
        <v>91000</v>
      </c>
      <c r="D10" s="13">
        <f>54439.24+36394.82</f>
        <v>90834.06</v>
      </c>
      <c r="E10" s="26">
        <f t="shared" si="0"/>
        <v>165.94000000000233</v>
      </c>
      <c r="F10" s="26"/>
    </row>
    <row r="11" spans="1:6" ht="18.75">
      <c r="A11" s="11" t="s">
        <v>4</v>
      </c>
      <c r="B11" s="16">
        <v>2240</v>
      </c>
      <c r="C11" s="13">
        <v>658380</v>
      </c>
      <c r="D11" s="13">
        <v>636116</v>
      </c>
      <c r="E11" s="26">
        <f t="shared" si="0"/>
        <v>22264</v>
      </c>
      <c r="F11" s="26"/>
    </row>
    <row r="12" spans="1:6" ht="18.75">
      <c r="A12" s="11" t="s">
        <v>5</v>
      </c>
      <c r="B12" s="16">
        <v>2250</v>
      </c>
      <c r="C12" s="13">
        <v>780</v>
      </c>
      <c r="D12" s="13">
        <v>780</v>
      </c>
      <c r="E12" s="26">
        <f t="shared" si="0"/>
        <v>0</v>
      </c>
      <c r="F12" s="26"/>
    </row>
    <row r="13" spans="1:6" ht="18.75">
      <c r="A13" s="11" t="s">
        <v>6</v>
      </c>
      <c r="B13" s="16">
        <v>2271</v>
      </c>
      <c r="C13" s="13"/>
      <c r="D13" s="13"/>
      <c r="E13" s="26">
        <f t="shared" si="0"/>
        <v>0</v>
      </c>
      <c r="F13" s="26"/>
    </row>
    <row r="14" spans="1:6" ht="37.5">
      <c r="A14" s="11" t="s">
        <v>7</v>
      </c>
      <c r="B14" s="16">
        <v>2272</v>
      </c>
      <c r="C14" s="13"/>
      <c r="D14" s="13"/>
      <c r="E14" s="26">
        <f t="shared" si="0"/>
        <v>0</v>
      </c>
      <c r="F14" s="26"/>
    </row>
    <row r="15" spans="1:6" ht="18.75">
      <c r="A15" s="11" t="s">
        <v>8</v>
      </c>
      <c r="B15" s="16">
        <v>2273</v>
      </c>
      <c r="C15" s="13">
        <v>59190</v>
      </c>
      <c r="D15" s="13">
        <v>56726.041099101625</v>
      </c>
      <c r="E15" s="26">
        <f t="shared" si="0"/>
        <v>2463.9589008983748</v>
      </c>
      <c r="F15" s="26"/>
    </row>
    <row r="16" spans="1:6" ht="18.75">
      <c r="A16" s="11" t="s">
        <v>9</v>
      </c>
      <c r="B16" s="16">
        <v>2274</v>
      </c>
      <c r="C16" s="13">
        <f>581130-500</f>
        <v>580630</v>
      </c>
      <c r="D16" s="13">
        <v>219071.24</v>
      </c>
      <c r="E16" s="26">
        <f t="shared" si="0"/>
        <v>361558.76</v>
      </c>
      <c r="F16" s="26"/>
    </row>
    <row r="17" spans="1:9" ht="18.75">
      <c r="A17" s="11" t="s">
        <v>10</v>
      </c>
      <c r="B17" s="16">
        <v>2275</v>
      </c>
      <c r="C17" s="13"/>
      <c r="D17" s="13"/>
      <c r="E17" s="26">
        <f t="shared" si="0"/>
        <v>0</v>
      </c>
      <c r="F17" s="26"/>
    </row>
    <row r="18" spans="1:9" ht="33.75" customHeight="1">
      <c r="A18" s="11" t="s">
        <v>11</v>
      </c>
      <c r="B18" s="16">
        <v>2282</v>
      </c>
      <c r="C18" s="13">
        <v>432</v>
      </c>
      <c r="D18" s="13">
        <v>432</v>
      </c>
      <c r="E18" s="26">
        <f t="shared" si="0"/>
        <v>0</v>
      </c>
      <c r="F18" s="26"/>
    </row>
    <row r="19" spans="1:9" ht="18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/>
    </row>
    <row r="20" spans="1:9" ht="15.75" customHeight="1">
      <c r="A20" s="11" t="s">
        <v>15</v>
      </c>
      <c r="B20" s="16">
        <v>2800</v>
      </c>
      <c r="C20" s="13">
        <f>180+500</f>
        <v>680</v>
      </c>
      <c r="D20" s="13">
        <v>647.69000000000005</v>
      </c>
      <c r="E20" s="26">
        <f t="shared" si="0"/>
        <v>32.309999999999945</v>
      </c>
      <c r="F20" s="26"/>
    </row>
    <row r="21" spans="1:9" ht="38.25" customHeight="1">
      <c r="A21" s="11" t="s">
        <v>12</v>
      </c>
      <c r="B21" s="16">
        <v>3110</v>
      </c>
      <c r="C21" s="13">
        <v>63800</v>
      </c>
      <c r="D21" s="13">
        <v>63800</v>
      </c>
      <c r="E21" s="26">
        <f t="shared" si="0"/>
        <v>0</v>
      </c>
      <c r="F21" s="26"/>
      <c r="H21" s="38"/>
    </row>
    <row r="22" spans="1:9" ht="37.5">
      <c r="A22" s="11" t="s">
        <v>20</v>
      </c>
      <c r="B22" s="16">
        <v>3122</v>
      </c>
      <c r="C22" s="13">
        <v>210013</v>
      </c>
      <c r="D22" s="13">
        <v>210013</v>
      </c>
      <c r="E22" s="26">
        <f t="shared" si="0"/>
        <v>0</v>
      </c>
      <c r="F22" s="26"/>
      <c r="I22" t="s">
        <v>19</v>
      </c>
    </row>
    <row r="23" spans="1:9" ht="18.75">
      <c r="A23" s="11" t="s">
        <v>21</v>
      </c>
      <c r="B23" s="16">
        <v>3132</v>
      </c>
      <c r="C23" s="13"/>
      <c r="D23" s="13"/>
      <c r="E23" s="26">
        <f t="shared" si="0"/>
        <v>0</v>
      </c>
      <c r="F23" s="26"/>
    </row>
    <row r="24" spans="1:9" ht="37.5">
      <c r="A24" s="32" t="s">
        <v>45</v>
      </c>
      <c r="B24" s="16">
        <v>3142</v>
      </c>
      <c r="C24" s="13"/>
      <c r="D24" s="13"/>
      <c r="E24" s="26">
        <f t="shared" si="0"/>
        <v>0</v>
      </c>
      <c r="F24" s="26"/>
    </row>
    <row r="25" spans="1:9" ht="18.75">
      <c r="A25" s="11" t="s">
        <v>13</v>
      </c>
      <c r="B25" s="16"/>
      <c r="C25" s="14">
        <f>SUM(C7:C24)</f>
        <v>3884445</v>
      </c>
      <c r="D25" s="14">
        <f>SUM(D7:D24)</f>
        <v>3476973.1910991012</v>
      </c>
      <c r="E25" s="26">
        <f t="shared" si="0"/>
        <v>407471.80890089879</v>
      </c>
      <c r="F25" s="26"/>
    </row>
    <row r="26" spans="1:9">
      <c r="C26" s="4"/>
      <c r="D26" s="4"/>
    </row>
    <row r="27" spans="1:9" ht="35.25" customHeight="1">
      <c r="A27" s="66" t="s">
        <v>25</v>
      </c>
      <c r="B27" s="70"/>
      <c r="C27" s="70"/>
      <c r="D27" s="70"/>
    </row>
    <row r="28" spans="1:9" ht="18.75">
      <c r="A28" s="27"/>
      <c r="B28" s="29"/>
      <c r="C28" s="29"/>
      <c r="D28" s="30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>
      <c r="A30" s="11" t="s">
        <v>2</v>
      </c>
      <c r="B30" s="17">
        <v>2210</v>
      </c>
      <c r="C30" s="13"/>
      <c r="D30" s="13"/>
      <c r="F30" s="26"/>
    </row>
    <row r="31" spans="1:9" ht="18.75">
      <c r="A31" s="12" t="s">
        <v>3</v>
      </c>
      <c r="B31" s="17">
        <v>2230</v>
      </c>
      <c r="C31" s="43">
        <v>27050</v>
      </c>
      <c r="D31" s="13">
        <v>10916.26</v>
      </c>
      <c r="F31" s="26"/>
    </row>
    <row r="32" spans="1:9" ht="18.75">
      <c r="A32" s="12" t="s">
        <v>4</v>
      </c>
      <c r="B32" s="17">
        <v>2240</v>
      </c>
      <c r="C32" s="13"/>
      <c r="D32" s="13"/>
      <c r="F32" s="26"/>
    </row>
    <row r="33" spans="1:6" ht="18.75">
      <c r="A33" s="12" t="s">
        <v>10</v>
      </c>
      <c r="B33" s="17">
        <v>2275</v>
      </c>
      <c r="C33" s="13"/>
      <c r="D33" s="13"/>
      <c r="F33" s="26"/>
    </row>
    <row r="34" spans="1:6" ht="18.75">
      <c r="A34" s="11" t="s">
        <v>15</v>
      </c>
      <c r="B34" s="17">
        <v>2800</v>
      </c>
      <c r="C34" s="13"/>
      <c r="D34" s="13"/>
      <c r="F34" s="26"/>
    </row>
    <row r="35" spans="1:6" ht="37.5">
      <c r="A35" s="11" t="s">
        <v>12</v>
      </c>
      <c r="B35" s="17">
        <v>3110</v>
      </c>
      <c r="C35" s="13"/>
      <c r="D35" s="13"/>
      <c r="F35" s="26"/>
    </row>
    <row r="36" spans="1:6" ht="18.75">
      <c r="A36" s="18" t="s">
        <v>16</v>
      </c>
      <c r="B36" s="19">
        <v>3132</v>
      </c>
      <c r="C36" s="20"/>
      <c r="D36" s="20"/>
      <c r="F36" s="26"/>
    </row>
    <row r="37" spans="1:6" ht="18.75">
      <c r="A37" s="11" t="s">
        <v>13</v>
      </c>
      <c r="B37" s="17"/>
      <c r="C37" s="14">
        <f>SUM(C30:C36)</f>
        <v>27050</v>
      </c>
      <c r="D37" s="14">
        <f>SUM(D30:D36)</f>
        <v>10916.26</v>
      </c>
      <c r="F37" s="26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8.25" customHeight="1">
      <c r="A40" s="71" t="s">
        <v>26</v>
      </c>
      <c r="B40" s="72"/>
      <c r="C40" s="72"/>
      <c r="D40" s="72"/>
    </row>
    <row r="41" spans="1:6">
      <c r="A41" s="1"/>
      <c r="B41" s="5"/>
      <c r="C41" s="4"/>
      <c r="D41" s="4"/>
    </row>
    <row r="42" spans="1:6" ht="7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13">
        <v>3278.35</v>
      </c>
      <c r="D43" s="13">
        <f>C70+C57+C61</f>
        <v>3278.35</v>
      </c>
      <c r="F43" s="26"/>
    </row>
    <row r="44" spans="1:6" ht="18.75">
      <c r="A44" s="12" t="s">
        <v>3</v>
      </c>
      <c r="B44" s="17">
        <v>2230</v>
      </c>
      <c r="C44" s="13">
        <v>23937.72</v>
      </c>
      <c r="D44" s="13">
        <f>C68</f>
        <v>23937.72</v>
      </c>
      <c r="F44" s="26"/>
    </row>
    <row r="45" spans="1:6" ht="18.75">
      <c r="A45" s="12" t="s">
        <v>4</v>
      </c>
      <c r="B45" s="17">
        <v>2240</v>
      </c>
      <c r="C45" s="13">
        <v>2700</v>
      </c>
      <c r="D45" s="13">
        <v>2700</v>
      </c>
      <c r="F45" s="26"/>
    </row>
    <row r="46" spans="1:6" ht="18.75">
      <c r="A46" s="40" t="s">
        <v>10</v>
      </c>
      <c r="B46" s="17">
        <v>2275</v>
      </c>
      <c r="C46" s="13"/>
      <c r="D46" s="13"/>
      <c r="F46" s="26"/>
    </row>
    <row r="47" spans="1:6" ht="18.75">
      <c r="A47" s="11" t="s">
        <v>15</v>
      </c>
      <c r="B47" s="17">
        <v>2800</v>
      </c>
      <c r="C47" s="13"/>
      <c r="D47" s="13"/>
      <c r="F47" s="26"/>
    </row>
    <row r="48" spans="1:6" ht="37.5">
      <c r="A48" s="11" t="s">
        <v>12</v>
      </c>
      <c r="B48" s="17">
        <v>3110</v>
      </c>
      <c r="C48" s="13">
        <v>5331.66</v>
      </c>
      <c r="D48" s="13">
        <f>C64</f>
        <v>5331.66</v>
      </c>
      <c r="F48" s="26"/>
    </row>
    <row r="49" spans="1:6" ht="18.75">
      <c r="A49" s="18" t="s">
        <v>16</v>
      </c>
      <c r="B49" s="19">
        <v>3132</v>
      </c>
      <c r="C49" s="13"/>
      <c r="D49" s="20"/>
      <c r="F49" s="26"/>
    </row>
    <row r="50" spans="1:6" ht="18.75">
      <c r="A50" s="11" t="s">
        <v>13</v>
      </c>
      <c r="B50" s="17"/>
      <c r="C50" s="14">
        <f>C43+C44+C47+C48+C49+C45</f>
        <v>35247.729999999996</v>
      </c>
      <c r="D50" s="14">
        <f>D43+D44+D47+D48+D49+D45</f>
        <v>35247.729999999996</v>
      </c>
      <c r="F50" s="26"/>
    </row>
    <row r="54" spans="1:6" ht="33.75" customHeight="1">
      <c r="A54" s="71" t="s">
        <v>68</v>
      </c>
      <c r="B54" s="72"/>
      <c r="C54" s="72"/>
      <c r="D54" s="72"/>
    </row>
    <row r="56" spans="1:6" ht="18.75">
      <c r="A56" s="62" t="s">
        <v>27</v>
      </c>
      <c r="B56" s="63"/>
      <c r="C56" s="64" t="s">
        <v>28</v>
      </c>
      <c r="D56" s="63"/>
    </row>
    <row r="57" spans="1:6" ht="18.75" hidden="1">
      <c r="A57" s="40" t="s">
        <v>39</v>
      </c>
      <c r="B57" s="35">
        <v>2210</v>
      </c>
      <c r="C57" s="65"/>
      <c r="D57" s="65"/>
    </row>
    <row r="58" spans="1:6" ht="18.75" hidden="1">
      <c r="A58" s="40" t="s">
        <v>33</v>
      </c>
      <c r="B58" s="35">
        <v>2210</v>
      </c>
      <c r="C58" s="60"/>
      <c r="D58" s="61"/>
    </row>
    <row r="59" spans="1:6" ht="18.75" hidden="1">
      <c r="A59" s="40" t="s">
        <v>36</v>
      </c>
      <c r="B59" s="35">
        <v>2210</v>
      </c>
      <c r="C59" s="60"/>
      <c r="D59" s="61"/>
    </row>
    <row r="60" spans="1:6" ht="18.75" hidden="1">
      <c r="A60" s="40" t="s">
        <v>41</v>
      </c>
      <c r="B60" s="36">
        <v>3110.221</v>
      </c>
      <c r="C60" s="58"/>
      <c r="D60" s="59"/>
    </row>
    <row r="61" spans="1:6" ht="18.75">
      <c r="A61" s="40" t="s">
        <v>32</v>
      </c>
      <c r="B61" s="35">
        <v>2210</v>
      </c>
      <c r="C61" s="60">
        <v>2786.5</v>
      </c>
      <c r="D61" s="61"/>
    </row>
    <row r="62" spans="1:6" ht="18.75" hidden="1">
      <c r="A62" s="40" t="s">
        <v>34</v>
      </c>
      <c r="B62" s="35">
        <v>2210</v>
      </c>
      <c r="C62" s="60"/>
      <c r="D62" s="61"/>
    </row>
    <row r="63" spans="1:6" ht="18.75" hidden="1">
      <c r="A63" s="40" t="s">
        <v>40</v>
      </c>
      <c r="B63" s="35">
        <v>2210</v>
      </c>
      <c r="C63" s="60"/>
      <c r="D63" s="61"/>
    </row>
    <row r="64" spans="1:6" ht="18.75">
      <c r="A64" s="40" t="s">
        <v>35</v>
      </c>
      <c r="B64" s="35">
        <v>3110</v>
      </c>
      <c r="C64" s="58">
        <v>5331.66</v>
      </c>
      <c r="D64" s="59"/>
    </row>
    <row r="65" spans="1:4" ht="18.75" hidden="1">
      <c r="A65" s="40" t="s">
        <v>37</v>
      </c>
      <c r="B65" s="35">
        <v>2210</v>
      </c>
      <c r="C65" s="58"/>
      <c r="D65" s="59"/>
    </row>
    <row r="66" spans="1:4" ht="18.75" hidden="1">
      <c r="A66" s="40" t="s">
        <v>38</v>
      </c>
      <c r="B66" s="35">
        <v>2210</v>
      </c>
      <c r="C66" s="58"/>
      <c r="D66" s="59"/>
    </row>
    <row r="67" spans="1:4" ht="18.75">
      <c r="A67" s="40" t="s">
        <v>50</v>
      </c>
      <c r="B67" s="35">
        <v>2240</v>
      </c>
      <c r="C67" s="58">
        <v>2700</v>
      </c>
      <c r="D67" s="59"/>
    </row>
    <row r="68" spans="1:4" ht="18.75">
      <c r="A68" s="40" t="s">
        <v>42</v>
      </c>
      <c r="B68" s="35">
        <v>2230</v>
      </c>
      <c r="C68" s="58">
        <v>23937.72</v>
      </c>
      <c r="D68" s="59"/>
    </row>
    <row r="69" spans="1:4" ht="18.75" hidden="1">
      <c r="A69" s="40" t="s">
        <v>43</v>
      </c>
      <c r="B69" s="35">
        <v>2210</v>
      </c>
      <c r="C69" s="58"/>
      <c r="D69" s="59"/>
    </row>
    <row r="70" spans="1:4" ht="18.75">
      <c r="A70" s="40" t="s">
        <v>49</v>
      </c>
      <c r="B70" s="35">
        <v>2210</v>
      </c>
      <c r="C70" s="58">
        <v>491.85</v>
      </c>
      <c r="D70" s="59"/>
    </row>
    <row r="71" spans="1:4" ht="18.75" hidden="1">
      <c r="A71" s="40" t="s">
        <v>47</v>
      </c>
      <c r="B71" s="35">
        <v>2210</v>
      </c>
      <c r="C71" s="58"/>
      <c r="D71" s="59"/>
    </row>
    <row r="72" spans="1:4" ht="18.75" hidden="1">
      <c r="A72" s="40" t="s">
        <v>46</v>
      </c>
      <c r="B72" s="35">
        <v>2210</v>
      </c>
      <c r="C72" s="58"/>
      <c r="D72" s="59"/>
    </row>
    <row r="73" spans="1:4" ht="18.75" hidden="1">
      <c r="A73" s="40" t="s">
        <v>48</v>
      </c>
      <c r="B73" s="41">
        <v>2210</v>
      </c>
      <c r="C73" s="58"/>
      <c r="D73" s="59"/>
    </row>
    <row r="74" spans="1:4" ht="18.75">
      <c r="A74" s="54"/>
      <c r="B74" s="55"/>
      <c r="C74" s="58"/>
      <c r="D74" s="59"/>
    </row>
    <row r="75" spans="1:4" ht="18.75">
      <c r="A75" s="54"/>
      <c r="B75" s="55"/>
      <c r="C75" s="56">
        <f>SUM(C57:D74)</f>
        <v>35247.730000000003</v>
      </c>
      <c r="D75" s="57"/>
    </row>
  </sheetData>
  <mergeCells count="29">
    <mergeCell ref="A54:D54"/>
    <mergeCell ref="C65:D65"/>
    <mergeCell ref="C58:D58"/>
    <mergeCell ref="C63:D63"/>
    <mergeCell ref="C64:D64"/>
    <mergeCell ref="C59:D59"/>
    <mergeCell ref="C62:D62"/>
    <mergeCell ref="C60:D60"/>
    <mergeCell ref="C61:D61"/>
    <mergeCell ref="A56:B56"/>
    <mergeCell ref="C56:D56"/>
    <mergeCell ref="C57:D57"/>
    <mergeCell ref="A3:D3"/>
    <mergeCell ref="A2:D2"/>
    <mergeCell ref="A5:D5"/>
    <mergeCell ref="A27:D27"/>
    <mergeCell ref="A40:D40"/>
    <mergeCell ref="C66:D66"/>
    <mergeCell ref="C67:D67"/>
    <mergeCell ref="C68:D68"/>
    <mergeCell ref="C69:D69"/>
    <mergeCell ref="C70:D70"/>
    <mergeCell ref="A75:B75"/>
    <mergeCell ref="C75:D75"/>
    <mergeCell ref="C71:D71"/>
    <mergeCell ref="C72:D72"/>
    <mergeCell ref="C73:D73"/>
    <mergeCell ref="A74:B74"/>
    <mergeCell ref="C74:D7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5"/>
  <sheetViews>
    <sheetView workbookViewId="0">
      <selection activeCell="G74" sqref="G74"/>
    </sheetView>
  </sheetViews>
  <sheetFormatPr defaultRowHeight="15"/>
  <cols>
    <col min="1" max="1" width="40.875" style="3" customWidth="1"/>
    <col min="2" max="2" width="7.5" style="1" customWidth="1"/>
    <col min="3" max="3" width="18.875" customWidth="1"/>
    <col min="4" max="4" width="15.5" customWidth="1"/>
    <col min="5" max="5" width="10.625" hidden="1" customWidth="1"/>
    <col min="6" max="6" width="11.25" customWidth="1"/>
  </cols>
  <sheetData>
    <row r="2" spans="1:6" ht="61.5" customHeight="1">
      <c r="A2" s="66" t="s">
        <v>67</v>
      </c>
      <c r="B2" s="67"/>
      <c r="C2" s="67"/>
      <c r="D2" s="67"/>
    </row>
    <row r="3" spans="1:6" ht="66" customHeight="1">
      <c r="A3" s="73" t="s">
        <v>63</v>
      </c>
      <c r="B3" s="74"/>
      <c r="C3" s="74"/>
      <c r="D3" s="74"/>
    </row>
    <row r="4" spans="1:6" ht="18.75">
      <c r="A4" s="6"/>
      <c r="B4" s="7"/>
      <c r="C4" s="8"/>
      <c r="D4" s="8"/>
    </row>
    <row r="5" spans="1:6" ht="39.75" customHeight="1">
      <c r="A5" s="68" t="s">
        <v>24</v>
      </c>
      <c r="B5" s="69"/>
      <c r="C5" s="69"/>
      <c r="D5" s="69"/>
    </row>
    <row r="6" spans="1:6" s="2" customFormat="1" ht="74.2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f>1818790+354560</f>
        <v>2173350</v>
      </c>
      <c r="D7" s="23">
        <v>1963890.65</v>
      </c>
      <c r="E7" s="26">
        <f>C7-D7</f>
        <v>209459.35000000009</v>
      </c>
      <c r="F7" s="26"/>
    </row>
    <row r="8" spans="1:6" s="2" customFormat="1" ht="18.75">
      <c r="A8" s="21" t="s">
        <v>44</v>
      </c>
      <c r="B8" s="16">
        <v>2120</v>
      </c>
      <c r="C8" s="23">
        <f>400130+78000</f>
        <v>478130</v>
      </c>
      <c r="D8" s="23">
        <v>437849.29</v>
      </c>
      <c r="E8" s="26">
        <f t="shared" ref="E8:E25" si="0">C8-D8</f>
        <v>40280.710000000021</v>
      </c>
      <c r="F8" s="26"/>
    </row>
    <row r="9" spans="1:6" ht="37.5">
      <c r="A9" s="11" t="s">
        <v>2</v>
      </c>
      <c r="B9" s="16">
        <v>2210</v>
      </c>
      <c r="C9" s="13">
        <v>55000</v>
      </c>
      <c r="D9" s="13">
        <v>51628.45</v>
      </c>
      <c r="E9" s="26">
        <f t="shared" si="0"/>
        <v>3371.5500000000029</v>
      </c>
      <c r="F9" s="26"/>
    </row>
    <row r="10" spans="1:6" ht="18.75">
      <c r="A10" s="11" t="s">
        <v>3</v>
      </c>
      <c r="B10" s="16">
        <v>2230</v>
      </c>
      <c r="C10" s="13">
        <v>93700</v>
      </c>
      <c r="D10" s="13">
        <f>57884.28+35753.15</f>
        <v>93637.43</v>
      </c>
      <c r="E10" s="26">
        <f t="shared" si="0"/>
        <v>62.570000000006985</v>
      </c>
      <c r="F10" s="26"/>
    </row>
    <row r="11" spans="1:6" ht="18.75">
      <c r="A11" s="11" t="s">
        <v>4</v>
      </c>
      <c r="B11" s="16">
        <v>2240</v>
      </c>
      <c r="C11" s="13">
        <f>143770+10000</f>
        <v>153770</v>
      </c>
      <c r="D11" s="13">
        <f>153550.89+129.45</f>
        <v>153680.34000000003</v>
      </c>
      <c r="E11" s="26">
        <f t="shared" si="0"/>
        <v>89.659999999974389</v>
      </c>
      <c r="F11" s="26"/>
    </row>
    <row r="12" spans="1:6" ht="18.75">
      <c r="A12" s="11" t="s">
        <v>5</v>
      </c>
      <c r="B12" s="16">
        <v>2250</v>
      </c>
      <c r="C12" s="13">
        <v>180</v>
      </c>
      <c r="D12" s="13">
        <v>180</v>
      </c>
      <c r="E12" s="26">
        <f t="shared" si="0"/>
        <v>0</v>
      </c>
      <c r="F12" s="26"/>
    </row>
    <row r="13" spans="1:6" ht="18.75">
      <c r="A13" s="11" t="s">
        <v>6</v>
      </c>
      <c r="B13" s="16">
        <v>2271</v>
      </c>
      <c r="C13" s="13"/>
      <c r="D13" s="13"/>
      <c r="E13" s="26">
        <f t="shared" si="0"/>
        <v>0</v>
      </c>
      <c r="F13" s="26"/>
    </row>
    <row r="14" spans="1:6" ht="37.5">
      <c r="A14" s="11" t="s">
        <v>7</v>
      </c>
      <c r="B14" s="16">
        <v>2272</v>
      </c>
      <c r="C14" s="13"/>
      <c r="D14" s="13"/>
      <c r="E14" s="26">
        <f t="shared" si="0"/>
        <v>0</v>
      </c>
      <c r="F14" s="26"/>
    </row>
    <row r="15" spans="1:6" ht="18.75">
      <c r="A15" s="11" t="s">
        <v>8</v>
      </c>
      <c r="B15" s="16">
        <v>2273</v>
      </c>
      <c r="C15" s="13">
        <f>28060+3050</f>
        <v>31110</v>
      </c>
      <c r="D15" s="13">
        <f>24086.54+6999.33</f>
        <v>31085.870000000003</v>
      </c>
      <c r="E15" s="26">
        <f t="shared" si="0"/>
        <v>24.129999999997381</v>
      </c>
      <c r="F15" s="26"/>
    </row>
    <row r="16" spans="1:6" ht="18.75">
      <c r="A16" s="11" t="s">
        <v>9</v>
      </c>
      <c r="B16" s="16">
        <v>2274</v>
      </c>
      <c r="C16" s="13">
        <f>319960-3050-10000-500</f>
        <v>306410</v>
      </c>
      <c r="D16" s="13">
        <f>119344.54+42041.97</f>
        <v>161386.51</v>
      </c>
      <c r="E16" s="26">
        <f t="shared" si="0"/>
        <v>145023.49</v>
      </c>
      <c r="F16" s="26"/>
    </row>
    <row r="17" spans="1:9" ht="18.75">
      <c r="A17" s="11" t="s">
        <v>10</v>
      </c>
      <c r="B17" s="16">
        <v>2275</v>
      </c>
      <c r="C17" s="13"/>
      <c r="D17" s="13"/>
      <c r="E17" s="26">
        <f t="shared" si="0"/>
        <v>0</v>
      </c>
      <c r="F17" s="26"/>
    </row>
    <row r="18" spans="1:9" ht="33.75" customHeight="1">
      <c r="A18" s="11" t="s">
        <v>11</v>
      </c>
      <c r="B18" s="16">
        <v>2282</v>
      </c>
      <c r="C18" s="13">
        <v>432</v>
      </c>
      <c r="D18" s="13">
        <v>432</v>
      </c>
      <c r="E18" s="26">
        <f t="shared" si="0"/>
        <v>0</v>
      </c>
      <c r="F18" s="26"/>
    </row>
    <row r="19" spans="1:9" ht="18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/>
    </row>
    <row r="20" spans="1:9" ht="15.75" customHeight="1">
      <c r="A20" s="11" t="s">
        <v>15</v>
      </c>
      <c r="B20" s="16">
        <v>2800</v>
      </c>
      <c r="C20" s="13">
        <f>120+500</f>
        <v>620</v>
      </c>
      <c r="D20" s="13">
        <v>448.8</v>
      </c>
      <c r="E20" s="26">
        <f t="shared" si="0"/>
        <v>171.2</v>
      </c>
      <c r="F20" s="26"/>
    </row>
    <row r="21" spans="1:9" ht="39" customHeight="1">
      <c r="A21" s="11" t="s">
        <v>12</v>
      </c>
      <c r="B21" s="16">
        <v>3110</v>
      </c>
      <c r="C21" s="13">
        <v>63800</v>
      </c>
      <c r="D21" s="13">
        <v>63800</v>
      </c>
      <c r="E21" s="26">
        <f t="shared" si="0"/>
        <v>0</v>
      </c>
      <c r="F21" s="26"/>
      <c r="H21" s="38"/>
    </row>
    <row r="22" spans="1:9" ht="37.5">
      <c r="A22" s="11" t="s">
        <v>20</v>
      </c>
      <c r="B22" s="16">
        <v>3122</v>
      </c>
      <c r="C22" s="13"/>
      <c r="D22" s="13"/>
      <c r="E22" s="26">
        <f t="shared" si="0"/>
        <v>0</v>
      </c>
      <c r="F22" s="26"/>
      <c r="I22" t="s">
        <v>19</v>
      </c>
    </row>
    <row r="23" spans="1:9" ht="18.75">
      <c r="A23" s="11" t="s">
        <v>21</v>
      </c>
      <c r="B23" s="16">
        <v>3132</v>
      </c>
      <c r="C23" s="13"/>
      <c r="D23" s="13"/>
      <c r="E23" s="26">
        <f t="shared" si="0"/>
        <v>0</v>
      </c>
      <c r="F23" s="26"/>
    </row>
    <row r="24" spans="1:9" ht="37.5">
      <c r="A24" s="32" t="s">
        <v>45</v>
      </c>
      <c r="B24" s="16">
        <v>3142</v>
      </c>
      <c r="C24" s="13"/>
      <c r="D24" s="13"/>
      <c r="E24" s="26">
        <f t="shared" si="0"/>
        <v>0</v>
      </c>
      <c r="F24" s="26"/>
    </row>
    <row r="25" spans="1:9" ht="18.75">
      <c r="A25" s="11" t="s">
        <v>13</v>
      </c>
      <c r="B25" s="12"/>
      <c r="C25" s="14">
        <f>SUM(C7:C24)</f>
        <v>3356502</v>
      </c>
      <c r="D25" s="14">
        <f>SUM(D7:D24)</f>
        <v>2958019.34</v>
      </c>
      <c r="E25" s="26">
        <f t="shared" si="0"/>
        <v>398482.66000000015</v>
      </c>
      <c r="F25" s="26"/>
    </row>
    <row r="26" spans="1:9">
      <c r="C26" s="4"/>
      <c r="D26" s="4"/>
    </row>
    <row r="27" spans="1:9" ht="33.75" customHeight="1">
      <c r="A27" s="66" t="s">
        <v>25</v>
      </c>
      <c r="B27" s="70"/>
      <c r="C27" s="70"/>
      <c r="D27" s="70"/>
    </row>
    <row r="28" spans="1:9" ht="18.75">
      <c r="A28" s="28"/>
      <c r="B28" s="7"/>
      <c r="C28" s="29"/>
      <c r="D28" s="30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>
      <c r="A30" s="11" t="s">
        <v>2</v>
      </c>
      <c r="B30" s="17">
        <v>2210</v>
      </c>
      <c r="C30" s="13"/>
      <c r="D30" s="13"/>
      <c r="F30" s="26"/>
    </row>
    <row r="31" spans="1:9" ht="18.75">
      <c r="A31" s="12" t="s">
        <v>3</v>
      </c>
      <c r="B31" s="17">
        <v>2230</v>
      </c>
      <c r="C31" s="43">
        <v>21170</v>
      </c>
      <c r="D31" s="13">
        <v>7602.05</v>
      </c>
      <c r="F31" s="26"/>
    </row>
    <row r="32" spans="1:9" ht="18.75">
      <c r="A32" s="12" t="s">
        <v>4</v>
      </c>
      <c r="B32" s="17">
        <v>2240</v>
      </c>
      <c r="C32" s="13"/>
      <c r="D32" s="13"/>
      <c r="F32" s="26"/>
    </row>
    <row r="33" spans="1:6" ht="18.75">
      <c r="A33" s="11" t="s">
        <v>10</v>
      </c>
      <c r="B33" s="16">
        <v>2275</v>
      </c>
      <c r="C33" s="13"/>
      <c r="D33" s="13"/>
      <c r="F33" s="26"/>
    </row>
    <row r="34" spans="1:6" ht="18.75">
      <c r="A34" s="11" t="s">
        <v>15</v>
      </c>
      <c r="B34" s="17">
        <v>2800</v>
      </c>
      <c r="C34" s="13"/>
      <c r="D34" s="13"/>
      <c r="F34" s="26"/>
    </row>
    <row r="35" spans="1:6" ht="37.5">
      <c r="A35" s="11" t="s">
        <v>12</v>
      </c>
      <c r="B35" s="17">
        <v>3110</v>
      </c>
      <c r="C35" s="13"/>
      <c r="D35" s="13"/>
      <c r="F35" s="26"/>
    </row>
    <row r="36" spans="1:6" ht="18.75">
      <c r="A36" s="18" t="s">
        <v>16</v>
      </c>
      <c r="B36" s="19">
        <v>3132</v>
      </c>
      <c r="C36" s="20"/>
      <c r="D36" s="20"/>
      <c r="F36" s="26"/>
    </row>
    <row r="37" spans="1:6" ht="18.75">
      <c r="A37" s="11" t="s">
        <v>13</v>
      </c>
      <c r="B37" s="17"/>
      <c r="C37" s="14">
        <f>SUM(C30:C36)</f>
        <v>21170</v>
      </c>
      <c r="D37" s="14">
        <f>SUM(D30:D36)</f>
        <v>7602.05</v>
      </c>
      <c r="F37" s="26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5.25" customHeight="1">
      <c r="A40" s="71" t="s">
        <v>26</v>
      </c>
      <c r="B40" s="72"/>
      <c r="C40" s="72"/>
      <c r="D40" s="72"/>
    </row>
    <row r="41" spans="1:6">
      <c r="A41" s="1"/>
      <c r="B41" s="5"/>
      <c r="C41" s="4"/>
      <c r="D41" s="4"/>
    </row>
    <row r="42" spans="1:6" ht="7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13">
        <v>26489.85</v>
      </c>
      <c r="D43" s="13">
        <f>C57+C70+21945</f>
        <v>25434.85</v>
      </c>
      <c r="F43" s="26"/>
    </row>
    <row r="44" spans="1:6" ht="18.75">
      <c r="A44" s="12" t="s">
        <v>3</v>
      </c>
      <c r="B44" s="17">
        <v>2230</v>
      </c>
      <c r="C44" s="13">
        <v>23055.42</v>
      </c>
      <c r="D44" s="13">
        <f>C68</f>
        <v>23055.42</v>
      </c>
      <c r="F44" s="26"/>
    </row>
    <row r="45" spans="1:6" ht="18.75">
      <c r="A45" s="12" t="s">
        <v>4</v>
      </c>
      <c r="B45" s="17">
        <v>2240</v>
      </c>
      <c r="C45" s="13">
        <v>46418</v>
      </c>
      <c r="D45" s="13">
        <v>26418</v>
      </c>
      <c r="F45" s="26"/>
    </row>
    <row r="46" spans="1:6" ht="18.75">
      <c r="A46" s="40" t="s">
        <v>10</v>
      </c>
      <c r="B46" s="17">
        <v>2275</v>
      </c>
      <c r="C46" s="13"/>
      <c r="D46" s="13"/>
      <c r="F46" s="26"/>
    </row>
    <row r="47" spans="1:6" ht="18.75">
      <c r="A47" s="11" t="s">
        <v>15</v>
      </c>
      <c r="B47" s="17">
        <v>2800</v>
      </c>
      <c r="C47" s="13"/>
      <c r="D47" s="13"/>
      <c r="F47" s="26"/>
    </row>
    <row r="48" spans="1:6" ht="37.5">
      <c r="A48" s="11" t="s">
        <v>12</v>
      </c>
      <c r="B48" s="17">
        <v>3110</v>
      </c>
      <c r="C48" s="13">
        <v>38968.43</v>
      </c>
      <c r="D48" s="13">
        <f>C64</f>
        <v>8968.43</v>
      </c>
      <c r="F48" s="26"/>
    </row>
    <row r="49" spans="1:6" ht="18.75">
      <c r="A49" s="18" t="s">
        <v>16</v>
      </c>
      <c r="B49" s="19">
        <v>3132</v>
      </c>
      <c r="C49" s="13"/>
      <c r="D49" s="20"/>
      <c r="F49" s="26"/>
    </row>
    <row r="50" spans="1:6" ht="18.75">
      <c r="A50" s="11" t="s">
        <v>13</v>
      </c>
      <c r="B50" s="17"/>
      <c r="C50" s="14">
        <f>C43+C44+C47+C48+C49+C45</f>
        <v>134931.70000000001</v>
      </c>
      <c r="D50" s="14">
        <f>D43+D44+D47+D48+D49+D45</f>
        <v>83876.7</v>
      </c>
      <c r="F50" s="26"/>
    </row>
    <row r="54" spans="1:6" ht="34.5" customHeight="1">
      <c r="A54" s="71" t="s">
        <v>68</v>
      </c>
      <c r="B54" s="72"/>
      <c r="C54" s="72"/>
      <c r="D54" s="72"/>
    </row>
    <row r="56" spans="1:6" ht="18.75">
      <c r="A56" s="62" t="s">
        <v>27</v>
      </c>
      <c r="B56" s="63"/>
      <c r="C56" s="64" t="s">
        <v>28</v>
      </c>
      <c r="D56" s="63"/>
    </row>
    <row r="57" spans="1:6" ht="18.75">
      <c r="A57" s="40" t="s">
        <v>39</v>
      </c>
      <c r="B57" s="35">
        <v>2210</v>
      </c>
      <c r="C57" s="65">
        <v>2998</v>
      </c>
      <c r="D57" s="65"/>
    </row>
    <row r="58" spans="1:6" ht="18.75" hidden="1">
      <c r="A58" s="40" t="s">
        <v>33</v>
      </c>
      <c r="B58" s="35">
        <v>2210</v>
      </c>
      <c r="C58" s="60"/>
      <c r="D58" s="61"/>
    </row>
    <row r="59" spans="1:6" ht="18.75" hidden="1">
      <c r="A59" s="40" t="s">
        <v>36</v>
      </c>
      <c r="B59" s="35">
        <v>2210</v>
      </c>
      <c r="C59" s="60"/>
      <c r="D59" s="61"/>
    </row>
    <row r="60" spans="1:6" ht="18.75" hidden="1">
      <c r="A60" s="40" t="s">
        <v>41</v>
      </c>
      <c r="B60" s="36">
        <v>3110.221</v>
      </c>
      <c r="C60" s="58"/>
      <c r="D60" s="59"/>
    </row>
    <row r="61" spans="1:6" ht="18.75" hidden="1">
      <c r="A61" s="40" t="s">
        <v>32</v>
      </c>
      <c r="B61" s="35">
        <v>2210</v>
      </c>
      <c r="C61" s="60"/>
      <c r="D61" s="61"/>
    </row>
    <row r="62" spans="1:6" ht="18.75" hidden="1">
      <c r="A62" s="40" t="s">
        <v>34</v>
      </c>
      <c r="B62" s="35">
        <v>2210</v>
      </c>
      <c r="C62" s="60"/>
      <c r="D62" s="61"/>
    </row>
    <row r="63" spans="1:6" ht="18.75" hidden="1">
      <c r="A63" s="40" t="s">
        <v>40</v>
      </c>
      <c r="B63" s="35">
        <v>2210</v>
      </c>
      <c r="C63" s="60"/>
      <c r="D63" s="61"/>
    </row>
    <row r="64" spans="1:6" ht="18.75">
      <c r="A64" s="40" t="s">
        <v>35</v>
      </c>
      <c r="B64" s="35">
        <v>3110</v>
      </c>
      <c r="C64" s="58">
        <v>8968.43</v>
      </c>
      <c r="D64" s="59"/>
    </row>
    <row r="65" spans="1:4" ht="18.75" hidden="1">
      <c r="A65" s="40" t="s">
        <v>37</v>
      </c>
      <c r="B65" s="35">
        <v>2210</v>
      </c>
      <c r="C65" s="58"/>
      <c r="D65" s="59"/>
    </row>
    <row r="66" spans="1:4" ht="18.75" hidden="1">
      <c r="A66" s="40" t="s">
        <v>38</v>
      </c>
      <c r="B66" s="35">
        <v>2210</v>
      </c>
      <c r="C66" s="58"/>
      <c r="D66" s="59"/>
    </row>
    <row r="67" spans="1:4" ht="18.75" hidden="1">
      <c r="A67" s="40" t="s">
        <v>50</v>
      </c>
      <c r="B67" s="35">
        <v>2240</v>
      </c>
      <c r="C67" s="58"/>
      <c r="D67" s="59"/>
    </row>
    <row r="68" spans="1:4" ht="18.75">
      <c r="A68" s="40" t="s">
        <v>42</v>
      </c>
      <c r="B68" s="35">
        <v>2230</v>
      </c>
      <c r="C68" s="58">
        <v>23055.42</v>
      </c>
      <c r="D68" s="59"/>
    </row>
    <row r="69" spans="1:4" ht="18.75" hidden="1">
      <c r="A69" s="40" t="s">
        <v>43</v>
      </c>
      <c r="B69" s="35">
        <v>2210</v>
      </c>
      <c r="C69" s="58"/>
      <c r="D69" s="59"/>
    </row>
    <row r="70" spans="1:4" ht="18.75">
      <c r="A70" s="40" t="s">
        <v>49</v>
      </c>
      <c r="B70" s="35">
        <v>2210</v>
      </c>
      <c r="C70" s="58">
        <v>491.85</v>
      </c>
      <c r="D70" s="59"/>
    </row>
    <row r="71" spans="1:4" ht="18.75" hidden="1">
      <c r="A71" s="40" t="s">
        <v>47</v>
      </c>
      <c r="B71" s="35">
        <v>2210</v>
      </c>
      <c r="C71" s="58"/>
      <c r="D71" s="59"/>
    </row>
    <row r="72" spans="1:4" ht="18.75" hidden="1">
      <c r="A72" s="40" t="s">
        <v>46</v>
      </c>
      <c r="B72" s="35">
        <v>2210</v>
      </c>
      <c r="C72" s="58"/>
      <c r="D72" s="59"/>
    </row>
    <row r="73" spans="1:4" ht="18.75" hidden="1">
      <c r="A73" s="40" t="s">
        <v>48</v>
      </c>
      <c r="B73" s="41">
        <v>2210</v>
      </c>
      <c r="C73" s="58"/>
      <c r="D73" s="59"/>
    </row>
    <row r="74" spans="1:4" ht="18.75">
      <c r="A74" s="54"/>
      <c r="B74" s="55"/>
      <c r="C74" s="58"/>
      <c r="D74" s="59"/>
    </row>
    <row r="75" spans="1:4" ht="18.75">
      <c r="A75" s="54"/>
      <c r="B75" s="55"/>
      <c r="C75" s="56">
        <f>SUM(C57:D74)</f>
        <v>35513.699999999997</v>
      </c>
      <c r="D75" s="57"/>
    </row>
  </sheetData>
  <mergeCells count="29">
    <mergeCell ref="A54:D54"/>
    <mergeCell ref="C61:D61"/>
    <mergeCell ref="C62:D62"/>
    <mergeCell ref="C58:D58"/>
    <mergeCell ref="C59:D59"/>
    <mergeCell ref="C60:D60"/>
    <mergeCell ref="A56:B56"/>
    <mergeCell ref="C56:D56"/>
    <mergeCell ref="C57:D57"/>
    <mergeCell ref="A3:D3"/>
    <mergeCell ref="A2:D2"/>
    <mergeCell ref="A5:D5"/>
    <mergeCell ref="A27:D27"/>
    <mergeCell ref="A40:D40"/>
    <mergeCell ref="C63:D63"/>
    <mergeCell ref="C64:D64"/>
    <mergeCell ref="C65:D65"/>
    <mergeCell ref="C66:D66"/>
    <mergeCell ref="C67:D67"/>
    <mergeCell ref="C68:D68"/>
    <mergeCell ref="C69:D69"/>
    <mergeCell ref="A75:B75"/>
    <mergeCell ref="C75:D75"/>
    <mergeCell ref="C70:D70"/>
    <mergeCell ref="C71:D71"/>
    <mergeCell ref="C72:D72"/>
    <mergeCell ref="C73:D73"/>
    <mergeCell ref="A74:B74"/>
    <mergeCell ref="C74:D74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2:I78"/>
  <sheetViews>
    <sheetView workbookViewId="0">
      <selection activeCell="G10" sqref="G10"/>
    </sheetView>
  </sheetViews>
  <sheetFormatPr defaultRowHeight="15"/>
  <cols>
    <col min="1" max="1" width="40.875" style="3" customWidth="1"/>
    <col min="2" max="2" width="8.75" style="1" customWidth="1"/>
    <col min="3" max="3" width="17.875" customWidth="1"/>
    <col min="4" max="4" width="15" customWidth="1"/>
    <col min="5" max="5" width="10.75" hidden="1" customWidth="1"/>
    <col min="6" max="6" width="11.125" customWidth="1"/>
  </cols>
  <sheetData>
    <row r="2" spans="1:6" ht="56.25" customHeight="1">
      <c r="A2" s="66" t="s">
        <v>67</v>
      </c>
      <c r="B2" s="67"/>
      <c r="C2" s="67"/>
      <c r="D2" s="67"/>
    </row>
    <row r="3" spans="1:6" ht="47.25" customHeight="1">
      <c r="A3" s="73" t="s">
        <v>31</v>
      </c>
      <c r="B3" s="74"/>
      <c r="C3" s="74"/>
      <c r="D3" s="74"/>
    </row>
    <row r="4" spans="1:6" ht="18.75">
      <c r="A4" s="6"/>
      <c r="B4" s="7"/>
      <c r="C4" s="8"/>
      <c r="D4" s="8"/>
    </row>
    <row r="5" spans="1:6" ht="45.75" customHeight="1">
      <c r="A5" s="68" t="s">
        <v>24</v>
      </c>
      <c r="B5" s="69"/>
      <c r="C5" s="69"/>
      <c r="D5" s="69"/>
    </row>
    <row r="6" spans="1:6" s="2" customFormat="1" ht="7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v>2212030</v>
      </c>
      <c r="D7" s="23">
        <v>2086472.4200000002</v>
      </c>
      <c r="E7" s="26">
        <f>C7-D7</f>
        <v>125557.57999999984</v>
      </c>
      <c r="F7" s="26"/>
    </row>
    <row r="8" spans="1:6" s="2" customFormat="1" ht="18.75">
      <c r="A8" s="21" t="s">
        <v>44</v>
      </c>
      <c r="B8" s="16">
        <v>2120</v>
      </c>
      <c r="C8" s="23">
        <v>486650</v>
      </c>
      <c r="D8" s="23">
        <v>460435.20000000001</v>
      </c>
      <c r="E8" s="26">
        <f t="shared" ref="E8:E25" si="0">C8-D8</f>
        <v>26214.799999999988</v>
      </c>
      <c r="F8" s="26"/>
    </row>
    <row r="9" spans="1:6" ht="37.5">
      <c r="A9" s="11" t="s">
        <v>2</v>
      </c>
      <c r="B9" s="16">
        <v>2210</v>
      </c>
      <c r="C9" s="13">
        <v>122000</v>
      </c>
      <c r="D9" s="13">
        <v>121119.28</v>
      </c>
      <c r="E9" s="26">
        <f t="shared" si="0"/>
        <v>880.72000000000116</v>
      </c>
      <c r="F9" s="26"/>
    </row>
    <row r="10" spans="1:6" ht="18.75">
      <c r="A10" s="11" t="s">
        <v>3</v>
      </c>
      <c r="B10" s="16">
        <v>2230</v>
      </c>
      <c r="C10" s="13">
        <v>124700</v>
      </c>
      <c r="D10" s="13">
        <v>124602.5</v>
      </c>
      <c r="E10" s="26">
        <f t="shared" si="0"/>
        <v>97.5</v>
      </c>
      <c r="F10" s="26"/>
    </row>
    <row r="11" spans="1:6" ht="18.75">
      <c r="A11" s="11" t="s">
        <v>4</v>
      </c>
      <c r="B11" s="16">
        <v>2240</v>
      </c>
      <c r="C11" s="13">
        <f>168760+44000</f>
        <v>212760</v>
      </c>
      <c r="D11" s="13">
        <v>212431.58</v>
      </c>
      <c r="E11" s="26">
        <f t="shared" si="0"/>
        <v>328.42000000001281</v>
      </c>
      <c r="F11" s="26"/>
    </row>
    <row r="12" spans="1:6" ht="18.75">
      <c r="A12" s="11" t="s">
        <v>5</v>
      </c>
      <c r="B12" s="16">
        <v>2250</v>
      </c>
      <c r="C12" s="13">
        <v>480</v>
      </c>
      <c r="D12" s="13">
        <v>480</v>
      </c>
      <c r="E12" s="26">
        <f t="shared" si="0"/>
        <v>0</v>
      </c>
      <c r="F12" s="26"/>
    </row>
    <row r="13" spans="1:6" ht="18.75">
      <c r="A13" s="11" t="s">
        <v>6</v>
      </c>
      <c r="B13" s="16">
        <v>2271</v>
      </c>
      <c r="C13" s="13"/>
      <c r="D13" s="13"/>
      <c r="E13" s="26">
        <f t="shared" si="0"/>
        <v>0</v>
      </c>
      <c r="F13" s="26"/>
    </row>
    <row r="14" spans="1:6" ht="37.5">
      <c r="A14" s="11" t="s">
        <v>7</v>
      </c>
      <c r="B14" s="16">
        <v>2272</v>
      </c>
      <c r="C14" s="13">
        <f>2220+600</f>
        <v>2820</v>
      </c>
      <c r="D14" s="13">
        <v>2766.6</v>
      </c>
      <c r="E14" s="26">
        <f t="shared" si="0"/>
        <v>53.400000000000091</v>
      </c>
      <c r="F14" s="26"/>
    </row>
    <row r="15" spans="1:6" ht="18.75">
      <c r="A15" s="11" t="s">
        <v>8</v>
      </c>
      <c r="B15" s="16">
        <v>2273</v>
      </c>
      <c r="C15" s="13">
        <v>41550</v>
      </c>
      <c r="D15" s="13">
        <v>41473.807797372581</v>
      </c>
      <c r="E15" s="26">
        <f t="shared" si="0"/>
        <v>76.192202627418737</v>
      </c>
      <c r="F15" s="26"/>
    </row>
    <row r="16" spans="1:6" ht="18.75">
      <c r="A16" s="11" t="s">
        <v>9</v>
      </c>
      <c r="B16" s="16">
        <v>2274</v>
      </c>
      <c r="C16" s="13"/>
      <c r="D16" s="13"/>
      <c r="E16" s="26">
        <f t="shared" si="0"/>
        <v>0</v>
      </c>
      <c r="F16" s="26"/>
    </row>
    <row r="17" spans="1:9" ht="18.75">
      <c r="A17" s="11" t="s">
        <v>10</v>
      </c>
      <c r="B17" s="16">
        <v>2275</v>
      </c>
      <c r="C17" s="13">
        <f>387560-3100-600-44000</f>
        <v>339860</v>
      </c>
      <c r="D17" s="13">
        <v>276918</v>
      </c>
      <c r="E17" s="26">
        <f t="shared" si="0"/>
        <v>62942</v>
      </c>
      <c r="F17" s="26"/>
    </row>
    <row r="18" spans="1:9" ht="33" customHeight="1">
      <c r="A18" s="11" t="s">
        <v>11</v>
      </c>
      <c r="B18" s="16">
        <v>2282</v>
      </c>
      <c r="C18" s="13">
        <v>432</v>
      </c>
      <c r="D18" s="13">
        <v>432</v>
      </c>
      <c r="E18" s="26">
        <f t="shared" si="0"/>
        <v>0</v>
      </c>
      <c r="F18" s="26"/>
    </row>
    <row r="19" spans="1:9" ht="18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/>
    </row>
    <row r="20" spans="1:9" ht="15.75" customHeight="1">
      <c r="A20" s="11" t="s">
        <v>15</v>
      </c>
      <c r="B20" s="16">
        <v>2800</v>
      </c>
      <c r="C20" s="13">
        <f>6570+3100</f>
        <v>9670</v>
      </c>
      <c r="D20" s="13">
        <v>9625.8100000000013</v>
      </c>
      <c r="E20" s="26">
        <f t="shared" si="0"/>
        <v>44.18999999999869</v>
      </c>
      <c r="F20" s="26"/>
    </row>
    <row r="21" spans="1:9" ht="36.75" customHeight="1">
      <c r="A21" s="11" t="s">
        <v>12</v>
      </c>
      <c r="B21" s="16">
        <v>3110</v>
      </c>
      <c r="C21" s="13">
        <v>281800</v>
      </c>
      <c r="D21" s="13">
        <v>281800</v>
      </c>
      <c r="E21" s="26">
        <f t="shared" si="0"/>
        <v>0</v>
      </c>
      <c r="F21" s="26"/>
      <c r="H21" s="38"/>
    </row>
    <row r="22" spans="1:9" ht="37.5">
      <c r="A22" s="11" t="s">
        <v>20</v>
      </c>
      <c r="B22" s="16">
        <v>3122</v>
      </c>
      <c r="C22" s="13">
        <v>339993.52</v>
      </c>
      <c r="D22" s="13">
        <v>339993.52</v>
      </c>
      <c r="E22" s="26">
        <f t="shared" si="0"/>
        <v>0</v>
      </c>
      <c r="F22" s="26"/>
      <c r="I22" t="s">
        <v>19</v>
      </c>
    </row>
    <row r="23" spans="1:9" ht="18.75">
      <c r="A23" s="11" t="s">
        <v>21</v>
      </c>
      <c r="B23" s="16">
        <v>3132</v>
      </c>
      <c r="C23" s="13"/>
      <c r="D23" s="13"/>
      <c r="E23" s="26">
        <f t="shared" si="0"/>
        <v>0</v>
      </c>
      <c r="F23" s="26"/>
    </row>
    <row r="24" spans="1:9" ht="37.5">
      <c r="A24" s="32" t="s">
        <v>45</v>
      </c>
      <c r="B24" s="16">
        <v>3142</v>
      </c>
      <c r="C24" s="13"/>
      <c r="D24" s="13"/>
      <c r="E24" s="26">
        <f t="shared" si="0"/>
        <v>0</v>
      </c>
      <c r="F24" s="26"/>
    </row>
    <row r="25" spans="1:9" ht="18.75">
      <c r="A25" s="11" t="s">
        <v>13</v>
      </c>
      <c r="B25" s="16"/>
      <c r="C25" s="14">
        <f>SUM(C7:C24)</f>
        <v>4174745.52</v>
      </c>
      <c r="D25" s="14">
        <f>SUM(D7:D24)</f>
        <v>3958550.717797373</v>
      </c>
      <c r="E25" s="26">
        <f t="shared" si="0"/>
        <v>216194.80220262706</v>
      </c>
      <c r="F25" s="26"/>
    </row>
    <row r="26" spans="1:9">
      <c r="C26" s="4"/>
      <c r="D26" s="4"/>
    </row>
    <row r="27" spans="1:9" ht="18.75">
      <c r="A27" s="24"/>
      <c r="B27" s="25"/>
      <c r="C27" s="25"/>
      <c r="D27" s="8"/>
    </row>
    <row r="28" spans="1:9" ht="33" customHeight="1">
      <c r="A28" s="66" t="s">
        <v>25</v>
      </c>
      <c r="B28" s="70"/>
      <c r="C28" s="70"/>
      <c r="D28" s="70"/>
    </row>
    <row r="29" spans="1:9" ht="18.75">
      <c r="A29" s="27"/>
      <c r="B29" s="29"/>
      <c r="C29" s="29"/>
      <c r="D29" s="30"/>
    </row>
    <row r="30" spans="1:9" ht="75">
      <c r="A30" s="15" t="s">
        <v>0</v>
      </c>
      <c r="B30" s="15" t="s">
        <v>1</v>
      </c>
      <c r="C30" s="10"/>
      <c r="D30" s="10" t="s">
        <v>18</v>
      </c>
    </row>
    <row r="31" spans="1:9" ht="37.5">
      <c r="A31" s="11" t="s">
        <v>2</v>
      </c>
      <c r="B31" s="17">
        <v>2210</v>
      </c>
      <c r="C31" s="13">
        <v>850</v>
      </c>
      <c r="D31" s="13">
        <v>845</v>
      </c>
      <c r="F31" s="26"/>
    </row>
    <row r="32" spans="1:9" ht="18.75">
      <c r="A32" s="12" t="s">
        <v>3</v>
      </c>
      <c r="B32" s="17">
        <v>2230</v>
      </c>
      <c r="C32" s="13"/>
      <c r="D32" s="13"/>
      <c r="F32" s="26"/>
    </row>
    <row r="33" spans="1:6" ht="18.75">
      <c r="A33" s="12" t="s">
        <v>4</v>
      </c>
      <c r="B33" s="17">
        <v>2240</v>
      </c>
      <c r="C33" s="13"/>
      <c r="D33" s="13"/>
      <c r="F33" s="26"/>
    </row>
    <row r="34" spans="1:6" ht="18.75">
      <c r="A34" s="12" t="s">
        <v>10</v>
      </c>
      <c r="B34" s="17">
        <v>2275</v>
      </c>
      <c r="C34" s="13">
        <v>20</v>
      </c>
      <c r="D34" s="13">
        <v>20</v>
      </c>
      <c r="F34" s="26"/>
    </row>
    <row r="35" spans="1:6" ht="18.75">
      <c r="A35" s="11" t="s">
        <v>15</v>
      </c>
      <c r="B35" s="17">
        <v>2800</v>
      </c>
      <c r="C35" s="13"/>
      <c r="D35" s="13"/>
      <c r="F35" s="26"/>
    </row>
    <row r="36" spans="1:6" ht="37.5">
      <c r="A36" s="11" t="s">
        <v>12</v>
      </c>
      <c r="B36" s="17">
        <v>3110</v>
      </c>
      <c r="C36" s="13"/>
      <c r="D36" s="13"/>
      <c r="F36" s="26"/>
    </row>
    <row r="37" spans="1:6" ht="18.75">
      <c r="A37" s="18" t="s">
        <v>16</v>
      </c>
      <c r="B37" s="19">
        <v>3132</v>
      </c>
      <c r="C37" s="20"/>
      <c r="D37" s="20"/>
      <c r="F37" s="26"/>
    </row>
    <row r="38" spans="1:6" ht="18.75">
      <c r="A38" s="11" t="s">
        <v>13</v>
      </c>
      <c r="B38" s="17"/>
      <c r="C38" s="14">
        <f>SUM(C31:C37)</f>
        <v>870</v>
      </c>
      <c r="D38" s="14">
        <f>SUM(D31:D37)</f>
        <v>865</v>
      </c>
      <c r="F38" s="26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3.75" customHeight="1">
      <c r="A41" s="71" t="s">
        <v>26</v>
      </c>
      <c r="B41" s="72"/>
      <c r="C41" s="72"/>
      <c r="D41" s="72"/>
    </row>
    <row r="42" spans="1:6">
      <c r="A42" s="1"/>
      <c r="B42" s="5"/>
      <c r="C42" s="4"/>
      <c r="D42" s="4"/>
    </row>
    <row r="43" spans="1:6" ht="75">
      <c r="A43" s="15" t="s">
        <v>0</v>
      </c>
      <c r="B43" s="15" t="s">
        <v>1</v>
      </c>
      <c r="C43" s="10" t="s">
        <v>23</v>
      </c>
      <c r="D43" s="10" t="s">
        <v>18</v>
      </c>
    </row>
    <row r="44" spans="1:6" ht="37.5">
      <c r="A44" s="11" t="s">
        <v>2</v>
      </c>
      <c r="B44" s="17">
        <v>2210</v>
      </c>
      <c r="C44" s="13">
        <v>4777.33</v>
      </c>
      <c r="D44" s="13">
        <f>C58+C71</f>
        <v>4777.33</v>
      </c>
      <c r="F44" s="26"/>
    </row>
    <row r="45" spans="1:6" ht="18.75">
      <c r="A45" s="12" t="s">
        <v>3</v>
      </c>
      <c r="B45" s="17">
        <v>2230</v>
      </c>
      <c r="C45" s="13">
        <v>19997.89</v>
      </c>
      <c r="D45" s="13">
        <f>C69</f>
        <v>19997.89</v>
      </c>
      <c r="F45" s="26"/>
    </row>
    <row r="46" spans="1:6" ht="18.75">
      <c r="A46" s="12" t="s">
        <v>4</v>
      </c>
      <c r="B46" s="17">
        <v>2240</v>
      </c>
      <c r="C46" s="13"/>
      <c r="D46" s="13"/>
      <c r="F46" s="26"/>
    </row>
    <row r="47" spans="1:6" ht="18.75">
      <c r="A47" s="12" t="s">
        <v>10</v>
      </c>
      <c r="B47" s="17">
        <v>2275</v>
      </c>
      <c r="C47" s="13"/>
      <c r="D47" s="13"/>
      <c r="F47" s="26"/>
    </row>
    <row r="48" spans="1:6" ht="18.75">
      <c r="A48" s="11" t="s">
        <v>15</v>
      </c>
      <c r="B48" s="17">
        <v>2800</v>
      </c>
      <c r="C48" s="13"/>
      <c r="D48" s="13"/>
      <c r="F48" s="26"/>
    </row>
    <row r="49" spans="1:6" ht="37.5">
      <c r="A49" s="11" t="s">
        <v>12</v>
      </c>
      <c r="B49" s="17">
        <v>3110</v>
      </c>
      <c r="C49" s="13">
        <v>45943.02</v>
      </c>
      <c r="D49" s="13">
        <f>C65+30000</f>
        <v>45943.020000000004</v>
      </c>
      <c r="F49" s="26"/>
    </row>
    <row r="50" spans="1:6" ht="18.75">
      <c r="A50" s="18" t="s">
        <v>16</v>
      </c>
      <c r="B50" s="19">
        <v>3132</v>
      </c>
      <c r="C50" s="13">
        <f t="shared" ref="C50" si="1">D50</f>
        <v>0</v>
      </c>
      <c r="D50" s="20"/>
      <c r="F50" s="26"/>
    </row>
    <row r="51" spans="1:6" ht="18.75">
      <c r="A51" s="11" t="s">
        <v>13</v>
      </c>
      <c r="B51" s="17"/>
      <c r="C51" s="14">
        <f>SUM(C44:C49)</f>
        <v>70718.239999999991</v>
      </c>
      <c r="D51" s="14">
        <f>D44+D45+D48+D49+D50+D47+D46</f>
        <v>70718.240000000005</v>
      </c>
      <c r="F51" s="26"/>
    </row>
    <row r="53" spans="1:6" ht="35.25" customHeight="1">
      <c r="A53" s="71"/>
      <c r="B53" s="72"/>
      <c r="C53" s="72"/>
      <c r="D53" s="72"/>
    </row>
    <row r="54" spans="1:6" ht="47.25" customHeight="1">
      <c r="A54" s="71" t="s">
        <v>68</v>
      </c>
      <c r="B54" s="75"/>
      <c r="C54" s="75"/>
      <c r="D54" s="75"/>
    </row>
    <row r="57" spans="1:6" ht="18.75">
      <c r="A57" s="62" t="s">
        <v>27</v>
      </c>
      <c r="B57" s="63"/>
      <c r="C57" s="64" t="s">
        <v>28</v>
      </c>
      <c r="D57" s="63"/>
    </row>
    <row r="58" spans="1:6" ht="18.75">
      <c r="A58" s="40" t="s">
        <v>39</v>
      </c>
      <c r="B58" s="35">
        <v>2210</v>
      </c>
      <c r="C58" s="65">
        <f>3305.48+980</f>
        <v>4285.4799999999996</v>
      </c>
      <c r="D58" s="65"/>
    </row>
    <row r="59" spans="1:6" ht="18.75" hidden="1">
      <c r="A59" s="40" t="s">
        <v>33</v>
      </c>
      <c r="B59" s="35">
        <v>2210</v>
      </c>
      <c r="C59" s="60"/>
      <c r="D59" s="61"/>
    </row>
    <row r="60" spans="1:6" ht="18.75" hidden="1">
      <c r="A60" s="40" t="s">
        <v>36</v>
      </c>
      <c r="B60" s="35">
        <v>2210</v>
      </c>
      <c r="C60" s="60"/>
      <c r="D60" s="61"/>
    </row>
    <row r="61" spans="1:6" ht="18.75" hidden="1">
      <c r="A61" s="40" t="s">
        <v>41</v>
      </c>
      <c r="B61" s="36">
        <v>3110.221</v>
      </c>
      <c r="C61" s="58"/>
      <c r="D61" s="59"/>
    </row>
    <row r="62" spans="1:6" ht="18.75" hidden="1">
      <c r="A62" s="40" t="s">
        <v>32</v>
      </c>
      <c r="B62" s="35">
        <v>2210</v>
      </c>
      <c r="C62" s="60"/>
      <c r="D62" s="61"/>
    </row>
    <row r="63" spans="1:6" ht="18.75" hidden="1">
      <c r="A63" s="40" t="s">
        <v>34</v>
      </c>
      <c r="B63" s="35">
        <v>2210</v>
      </c>
      <c r="C63" s="60"/>
      <c r="D63" s="61"/>
    </row>
    <row r="64" spans="1:6" ht="18.75" hidden="1">
      <c r="A64" s="40" t="s">
        <v>40</v>
      </c>
      <c r="B64" s="35">
        <v>2210</v>
      </c>
      <c r="C64" s="60"/>
      <c r="D64" s="61"/>
    </row>
    <row r="65" spans="1:4" ht="18.75">
      <c r="A65" s="40" t="s">
        <v>35</v>
      </c>
      <c r="B65" s="35">
        <v>3110</v>
      </c>
      <c r="C65" s="58">
        <v>15943.02</v>
      </c>
      <c r="D65" s="59"/>
    </row>
    <row r="66" spans="1:4" ht="18.75" hidden="1">
      <c r="A66" s="40" t="s">
        <v>37</v>
      </c>
      <c r="B66" s="35">
        <v>2210</v>
      </c>
      <c r="C66" s="58"/>
      <c r="D66" s="59"/>
    </row>
    <row r="67" spans="1:4" ht="18.75" hidden="1">
      <c r="A67" s="40" t="s">
        <v>38</v>
      </c>
      <c r="B67" s="35">
        <v>2210</v>
      </c>
      <c r="C67" s="58"/>
      <c r="D67" s="59"/>
    </row>
    <row r="68" spans="1:4" ht="18.75" hidden="1">
      <c r="A68" s="40" t="s">
        <v>50</v>
      </c>
      <c r="B68" s="35">
        <v>2240</v>
      </c>
      <c r="C68" s="58"/>
      <c r="D68" s="59"/>
    </row>
    <row r="69" spans="1:4" ht="18.75">
      <c r="A69" s="40" t="s">
        <v>42</v>
      </c>
      <c r="B69" s="35">
        <v>2230</v>
      </c>
      <c r="C69" s="58">
        <v>19997.89</v>
      </c>
      <c r="D69" s="59"/>
    </row>
    <row r="70" spans="1:4" ht="18.75" hidden="1">
      <c r="A70" s="40" t="s">
        <v>43</v>
      </c>
      <c r="B70" s="35">
        <v>2210</v>
      </c>
      <c r="C70" s="58"/>
      <c r="D70" s="59"/>
    </row>
    <row r="71" spans="1:4" ht="18.75">
      <c r="A71" s="40" t="s">
        <v>49</v>
      </c>
      <c r="B71" s="35">
        <v>2210</v>
      </c>
      <c r="C71" s="58">
        <v>491.85</v>
      </c>
      <c r="D71" s="59"/>
    </row>
    <row r="72" spans="1:4" ht="18.75" hidden="1">
      <c r="A72" s="40" t="s">
        <v>47</v>
      </c>
      <c r="B72" s="35">
        <v>2210</v>
      </c>
      <c r="C72" s="58"/>
      <c r="D72" s="59"/>
    </row>
    <row r="73" spans="1:4" ht="18.75" hidden="1">
      <c r="A73" s="40" t="s">
        <v>46</v>
      </c>
      <c r="B73" s="35">
        <v>2210</v>
      </c>
      <c r="C73" s="58"/>
      <c r="D73" s="59"/>
    </row>
    <row r="74" spans="1:4" ht="18.75" hidden="1">
      <c r="A74" s="40" t="s">
        <v>48</v>
      </c>
      <c r="B74" s="41">
        <v>2210</v>
      </c>
      <c r="C74" s="58"/>
      <c r="D74" s="59"/>
    </row>
    <row r="75" spans="1:4" ht="18.75">
      <c r="A75" s="54"/>
      <c r="B75" s="55"/>
      <c r="C75" s="58"/>
      <c r="D75" s="59"/>
    </row>
    <row r="76" spans="1:4" ht="18.75">
      <c r="A76" s="54"/>
      <c r="B76" s="55"/>
      <c r="C76" s="56">
        <f>SUM(C58:D74)</f>
        <v>40718.239999999998</v>
      </c>
      <c r="D76" s="57"/>
    </row>
    <row r="78" spans="1:4" ht="34.5" customHeight="1">
      <c r="A78" s="71"/>
      <c r="B78" s="72"/>
      <c r="C78" s="72"/>
      <c r="D78" s="72"/>
    </row>
  </sheetData>
  <mergeCells count="31">
    <mergeCell ref="A78:D78"/>
    <mergeCell ref="A53:D53"/>
    <mergeCell ref="C63:D63"/>
    <mergeCell ref="C61:D61"/>
    <mergeCell ref="C59:D59"/>
    <mergeCell ref="C60:D60"/>
    <mergeCell ref="C62:D62"/>
    <mergeCell ref="A57:B57"/>
    <mergeCell ref="C57:D57"/>
    <mergeCell ref="C58:D58"/>
    <mergeCell ref="C64:D64"/>
    <mergeCell ref="C65:D65"/>
    <mergeCell ref="C66:D66"/>
    <mergeCell ref="C67:D67"/>
    <mergeCell ref="C68:D68"/>
    <mergeCell ref="C69:D69"/>
    <mergeCell ref="A3:D3"/>
    <mergeCell ref="A2:D2"/>
    <mergeCell ref="A5:D5"/>
    <mergeCell ref="A28:D28"/>
    <mergeCell ref="A41:D41"/>
    <mergeCell ref="A54:D54"/>
    <mergeCell ref="C70:D70"/>
    <mergeCell ref="A76:B76"/>
    <mergeCell ref="C76:D76"/>
    <mergeCell ref="C71:D71"/>
    <mergeCell ref="C72:D72"/>
    <mergeCell ref="C73:D73"/>
    <mergeCell ref="C74:D74"/>
    <mergeCell ref="A75:B75"/>
    <mergeCell ref="C75:D7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2:I77"/>
  <sheetViews>
    <sheetView workbookViewId="0">
      <selection activeCell="G12" sqref="G12"/>
    </sheetView>
  </sheetViews>
  <sheetFormatPr defaultRowHeight="15"/>
  <cols>
    <col min="1" max="1" width="40.875" style="3" customWidth="1"/>
    <col min="2" max="2" width="9.125" style="1" customWidth="1"/>
    <col min="3" max="3" width="17.75" customWidth="1"/>
    <col min="4" max="4" width="16.875" customWidth="1"/>
    <col min="5" max="5" width="10.75" hidden="1" customWidth="1"/>
    <col min="6" max="6" width="11.625" customWidth="1"/>
  </cols>
  <sheetData>
    <row r="2" spans="1:6" ht="58.5" customHeight="1">
      <c r="A2" s="66" t="s">
        <v>67</v>
      </c>
      <c r="B2" s="67"/>
      <c r="C2" s="67"/>
      <c r="D2" s="67"/>
    </row>
    <row r="3" spans="1:6" ht="42" customHeight="1">
      <c r="A3" s="73" t="s">
        <v>58</v>
      </c>
      <c r="B3" s="74"/>
      <c r="C3" s="74"/>
      <c r="D3" s="74"/>
    </row>
    <row r="4" spans="1:6" ht="18.75">
      <c r="A4" s="6"/>
      <c r="B4" s="7"/>
      <c r="C4" s="8"/>
      <c r="D4" s="8"/>
    </row>
    <row r="5" spans="1:6" ht="39.75" customHeight="1">
      <c r="A5" s="68" t="s">
        <v>24</v>
      </c>
      <c r="B5" s="69"/>
      <c r="C5" s="69"/>
      <c r="D5" s="69"/>
    </row>
    <row r="6" spans="1:6" s="2" customFormat="1" ht="75.7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6" s="2" customFormat="1" ht="18.75">
      <c r="A7" s="21" t="s">
        <v>22</v>
      </c>
      <c r="B7" s="16">
        <v>2111</v>
      </c>
      <c r="C7" s="23">
        <v>2257240</v>
      </c>
      <c r="D7" s="23">
        <v>2060064.3599999999</v>
      </c>
      <c r="E7" s="26">
        <f>C7-D7</f>
        <v>197175.64000000013</v>
      </c>
      <c r="F7" s="26"/>
    </row>
    <row r="8" spans="1:6" s="2" customFormat="1" ht="18.75">
      <c r="A8" s="21" t="s">
        <v>44</v>
      </c>
      <c r="B8" s="16">
        <v>2120</v>
      </c>
      <c r="C8" s="23">
        <v>496570</v>
      </c>
      <c r="D8" s="23">
        <v>452623.86</v>
      </c>
      <c r="E8" s="26">
        <f t="shared" ref="E8:E25" si="0">C8-D8</f>
        <v>43946.140000000014</v>
      </c>
      <c r="F8" s="26"/>
    </row>
    <row r="9" spans="1:6" ht="37.5">
      <c r="A9" s="11" t="s">
        <v>2</v>
      </c>
      <c r="B9" s="16">
        <v>2210</v>
      </c>
      <c r="C9" s="13">
        <v>193000</v>
      </c>
      <c r="D9" s="13">
        <v>192017.18</v>
      </c>
      <c r="E9" s="26">
        <f t="shared" si="0"/>
        <v>982.82000000000698</v>
      </c>
      <c r="F9" s="26"/>
    </row>
    <row r="10" spans="1:6" ht="18.75">
      <c r="A10" s="11" t="s">
        <v>3</v>
      </c>
      <c r="B10" s="16">
        <v>2230</v>
      </c>
      <c r="C10" s="13">
        <v>110000</v>
      </c>
      <c r="D10" s="13">
        <v>109712.68000000001</v>
      </c>
      <c r="E10" s="26">
        <f t="shared" si="0"/>
        <v>287.31999999999243</v>
      </c>
      <c r="F10" s="26"/>
    </row>
    <row r="11" spans="1:6" ht="18.75">
      <c r="A11" s="11" t="s">
        <v>4</v>
      </c>
      <c r="B11" s="16">
        <v>2240</v>
      </c>
      <c r="C11" s="13">
        <v>41400</v>
      </c>
      <c r="D11" s="13">
        <v>36534.989999999991</v>
      </c>
      <c r="E11" s="26">
        <f t="shared" si="0"/>
        <v>4865.0100000000093</v>
      </c>
      <c r="F11" s="26"/>
    </row>
    <row r="12" spans="1:6" ht="18.75">
      <c r="A12" s="11" t="s">
        <v>5</v>
      </c>
      <c r="B12" s="16">
        <v>2250</v>
      </c>
      <c r="C12" s="13">
        <v>780</v>
      </c>
      <c r="D12" s="13">
        <v>780</v>
      </c>
      <c r="E12" s="26">
        <f t="shared" si="0"/>
        <v>0</v>
      </c>
      <c r="F12" s="26"/>
    </row>
    <row r="13" spans="1:6" ht="18.75">
      <c r="A13" s="11" t="s">
        <v>6</v>
      </c>
      <c r="B13" s="16">
        <v>2271</v>
      </c>
      <c r="C13" s="13"/>
      <c r="D13" s="13"/>
      <c r="E13" s="26">
        <f t="shared" si="0"/>
        <v>0</v>
      </c>
      <c r="F13" s="26"/>
    </row>
    <row r="14" spans="1:6" ht="37.5">
      <c r="A14" s="11" t="s">
        <v>7</v>
      </c>
      <c r="B14" s="16">
        <v>2272</v>
      </c>
      <c r="C14" s="13"/>
      <c r="D14" s="13"/>
      <c r="E14" s="26">
        <f t="shared" si="0"/>
        <v>0</v>
      </c>
      <c r="F14" s="26"/>
    </row>
    <row r="15" spans="1:6" ht="18.75">
      <c r="A15" s="11" t="s">
        <v>8</v>
      </c>
      <c r="B15" s="16">
        <v>2273</v>
      </c>
      <c r="C15" s="13">
        <v>37340</v>
      </c>
      <c r="D15" s="13">
        <v>34448.3208929377</v>
      </c>
      <c r="E15" s="26">
        <f t="shared" si="0"/>
        <v>2891.6791070623003</v>
      </c>
      <c r="F15" s="26"/>
    </row>
    <row r="16" spans="1:6" ht="18.75">
      <c r="A16" s="11" t="s">
        <v>9</v>
      </c>
      <c r="B16" s="16">
        <v>2274</v>
      </c>
      <c r="C16" s="13"/>
      <c r="D16" s="13"/>
      <c r="E16" s="26">
        <f t="shared" si="0"/>
        <v>0</v>
      </c>
      <c r="F16" s="26"/>
    </row>
    <row r="17" spans="1:9" ht="18.75">
      <c r="A17" s="11" t="s">
        <v>10</v>
      </c>
      <c r="B17" s="16">
        <v>2275</v>
      </c>
      <c r="C17" s="13">
        <f>542260-2500</f>
        <v>539760</v>
      </c>
      <c r="D17" s="13">
        <v>181975</v>
      </c>
      <c r="E17" s="26">
        <f t="shared" si="0"/>
        <v>357785</v>
      </c>
      <c r="F17" s="26"/>
    </row>
    <row r="18" spans="1:9" ht="32.25" customHeight="1">
      <c r="A18" s="11" t="s">
        <v>11</v>
      </c>
      <c r="B18" s="16">
        <v>2282</v>
      </c>
      <c r="C18" s="13">
        <v>13097.1</v>
      </c>
      <c r="D18" s="13">
        <v>13097.1</v>
      </c>
      <c r="E18" s="26">
        <f t="shared" si="0"/>
        <v>0</v>
      </c>
      <c r="F18" s="26"/>
    </row>
    <row r="19" spans="1:9" ht="18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/>
    </row>
    <row r="20" spans="1:9" ht="15.75" customHeight="1">
      <c r="A20" s="11" t="s">
        <v>15</v>
      </c>
      <c r="B20" s="16">
        <v>2800</v>
      </c>
      <c r="C20" s="13">
        <f>4710+2500</f>
        <v>7210</v>
      </c>
      <c r="D20" s="13">
        <v>7090.43</v>
      </c>
      <c r="E20" s="26">
        <f t="shared" si="0"/>
        <v>119.56999999999971</v>
      </c>
      <c r="F20" s="26"/>
    </row>
    <row r="21" spans="1:9" ht="36.75" customHeight="1">
      <c r="A21" s="11" t="s">
        <v>12</v>
      </c>
      <c r="B21" s="16">
        <v>3110</v>
      </c>
      <c r="C21" s="13">
        <v>2022924</v>
      </c>
      <c r="D21" s="13">
        <v>2022924</v>
      </c>
      <c r="E21" s="26">
        <f t="shared" si="0"/>
        <v>0</v>
      </c>
      <c r="F21" s="26"/>
      <c r="H21" s="38"/>
    </row>
    <row r="22" spans="1:9" ht="37.5">
      <c r="A22" s="11" t="s">
        <v>20</v>
      </c>
      <c r="B22" s="16">
        <v>3122</v>
      </c>
      <c r="C22" s="13">
        <v>29376</v>
      </c>
      <c r="D22" s="13">
        <v>29376</v>
      </c>
      <c r="E22" s="26">
        <f t="shared" si="0"/>
        <v>0</v>
      </c>
      <c r="F22" s="26"/>
      <c r="I22" t="s">
        <v>19</v>
      </c>
    </row>
    <row r="23" spans="1:9" ht="18.75">
      <c r="A23" s="11" t="s">
        <v>21</v>
      </c>
      <c r="B23" s="16">
        <v>3132</v>
      </c>
      <c r="C23" s="13"/>
      <c r="D23" s="13"/>
      <c r="E23" s="26">
        <f t="shared" si="0"/>
        <v>0</v>
      </c>
      <c r="F23" s="26"/>
    </row>
    <row r="24" spans="1:9" ht="37.5">
      <c r="A24" s="32" t="s">
        <v>45</v>
      </c>
      <c r="B24" s="16">
        <v>3142</v>
      </c>
      <c r="C24" s="13"/>
      <c r="D24" s="13"/>
      <c r="E24" s="26">
        <f t="shared" si="0"/>
        <v>0</v>
      </c>
      <c r="F24" s="26"/>
    </row>
    <row r="25" spans="1:9" ht="18.75">
      <c r="A25" s="11" t="s">
        <v>13</v>
      </c>
      <c r="B25" s="16"/>
      <c r="C25" s="14">
        <f>SUM(C7:C24)</f>
        <v>5748697.0999999996</v>
      </c>
      <c r="D25" s="14">
        <f>SUM(D7:D24)</f>
        <v>5140643.920892938</v>
      </c>
      <c r="E25" s="26">
        <f t="shared" si="0"/>
        <v>608053.17910706159</v>
      </c>
      <c r="F25" s="26"/>
    </row>
    <row r="26" spans="1:9" ht="18.75">
      <c r="A26" s="6"/>
      <c r="B26" s="22"/>
      <c r="C26" s="8"/>
      <c r="D26" s="8"/>
    </row>
    <row r="27" spans="1:9" hidden="1">
      <c r="C27" s="4"/>
      <c r="D27" s="4"/>
    </row>
    <row r="28" spans="1:9" ht="30" hidden="1" customHeight="1">
      <c r="A28" s="66" t="s">
        <v>25</v>
      </c>
      <c r="B28" s="70"/>
      <c r="C28" s="70"/>
      <c r="D28" s="70"/>
    </row>
    <row r="29" spans="1:9" hidden="1">
      <c r="D29" s="30"/>
    </row>
    <row r="30" spans="1:9" ht="56.25" hidden="1">
      <c r="A30" s="15" t="s">
        <v>0</v>
      </c>
      <c r="B30" s="15" t="s">
        <v>1</v>
      </c>
      <c r="C30" s="10"/>
      <c r="D30" s="10" t="s">
        <v>18</v>
      </c>
    </row>
    <row r="31" spans="1:9" ht="37.5" hidden="1">
      <c r="A31" s="11" t="s">
        <v>2</v>
      </c>
      <c r="B31" s="17">
        <v>2210</v>
      </c>
      <c r="C31" s="13"/>
      <c r="D31" s="13"/>
      <c r="F31" s="26"/>
    </row>
    <row r="32" spans="1:9" ht="18.75" hidden="1">
      <c r="A32" s="12" t="s">
        <v>3</v>
      </c>
      <c r="B32" s="17">
        <v>2230</v>
      </c>
      <c r="C32" s="13"/>
      <c r="D32" s="13"/>
      <c r="F32" s="26"/>
    </row>
    <row r="33" spans="1:6" ht="18.75" hidden="1">
      <c r="A33" s="12" t="s">
        <v>4</v>
      </c>
      <c r="B33" s="17">
        <v>2240</v>
      </c>
      <c r="C33" s="13"/>
      <c r="D33" s="13"/>
      <c r="F33" s="26"/>
    </row>
    <row r="34" spans="1:6" ht="18.75" hidden="1">
      <c r="A34" s="12" t="s">
        <v>10</v>
      </c>
      <c r="B34" s="17">
        <v>2275</v>
      </c>
      <c r="C34" s="13"/>
      <c r="D34" s="13"/>
      <c r="F34" s="26"/>
    </row>
    <row r="35" spans="1:6" ht="18.75" hidden="1">
      <c r="A35" s="11" t="s">
        <v>15</v>
      </c>
      <c r="B35" s="17">
        <v>2800</v>
      </c>
      <c r="C35" s="13"/>
      <c r="D35" s="13"/>
      <c r="F35" s="26"/>
    </row>
    <row r="36" spans="1:6" ht="37.5" hidden="1">
      <c r="A36" s="11" t="s">
        <v>12</v>
      </c>
      <c r="B36" s="17">
        <v>3110</v>
      </c>
      <c r="C36" s="13"/>
      <c r="D36" s="13"/>
      <c r="F36" s="26"/>
    </row>
    <row r="37" spans="1:6" ht="18.75" hidden="1">
      <c r="A37" s="18" t="s">
        <v>16</v>
      </c>
      <c r="B37" s="19">
        <v>3132</v>
      </c>
      <c r="C37" s="20"/>
      <c r="D37" s="20"/>
      <c r="F37" s="26"/>
    </row>
    <row r="38" spans="1:6" ht="18.75" hidden="1">
      <c r="A38" s="11" t="s">
        <v>13</v>
      </c>
      <c r="B38" s="17"/>
      <c r="C38" s="14">
        <f>SUM(C31:C37)</f>
        <v>0</v>
      </c>
      <c r="D38" s="14">
        <f>SUM(D31:D37)</f>
        <v>0</v>
      </c>
      <c r="F38" s="26"/>
    </row>
    <row r="39" spans="1:6" hidden="1">
      <c r="A39" s="1"/>
      <c r="B39" s="5"/>
      <c r="C39" s="4"/>
      <c r="D39" s="4"/>
    </row>
    <row r="40" spans="1:6" hidden="1">
      <c r="A40" s="1"/>
      <c r="B40" s="5"/>
      <c r="C40" s="4"/>
      <c r="D40" s="4"/>
    </row>
    <row r="41" spans="1:6" ht="34.5" customHeight="1">
      <c r="A41" s="71" t="s">
        <v>26</v>
      </c>
      <c r="B41" s="71"/>
      <c r="C41" s="71"/>
      <c r="D41" s="71"/>
    </row>
    <row r="42" spans="1:6">
      <c r="A42" s="1"/>
      <c r="B42" s="5"/>
      <c r="C42" s="4"/>
      <c r="D42" s="4"/>
    </row>
    <row r="43" spans="1:6" ht="56.25">
      <c r="A43" s="42" t="s">
        <v>0</v>
      </c>
      <c r="B43" s="42" t="s">
        <v>1</v>
      </c>
      <c r="C43" s="10" t="s">
        <v>23</v>
      </c>
      <c r="D43" s="10" t="s">
        <v>18</v>
      </c>
    </row>
    <row r="44" spans="1:6" ht="37.5">
      <c r="A44" s="40" t="s">
        <v>2</v>
      </c>
      <c r="B44" s="17">
        <v>2210</v>
      </c>
      <c r="C44" s="13">
        <v>28973.15</v>
      </c>
      <c r="D44" s="13">
        <f>C58+C59+C64+C71+C60</f>
        <v>28973.149999999998</v>
      </c>
      <c r="F44" s="26"/>
    </row>
    <row r="45" spans="1:6" ht="18.75">
      <c r="A45" s="12" t="s">
        <v>3</v>
      </c>
      <c r="B45" s="17">
        <v>2230</v>
      </c>
      <c r="C45" s="13">
        <v>22403.42</v>
      </c>
      <c r="D45" s="13">
        <f>C69</f>
        <v>22403.42</v>
      </c>
      <c r="F45" s="26"/>
    </row>
    <row r="46" spans="1:6" ht="18.75">
      <c r="A46" s="12" t="s">
        <v>4</v>
      </c>
      <c r="B46" s="17">
        <v>2240</v>
      </c>
      <c r="C46" s="13"/>
      <c r="D46" s="13"/>
      <c r="F46" s="26"/>
    </row>
    <row r="47" spans="1:6" ht="18.75">
      <c r="A47" s="12" t="s">
        <v>10</v>
      </c>
      <c r="B47" s="17">
        <v>2275</v>
      </c>
      <c r="C47" s="13"/>
      <c r="D47" s="13"/>
      <c r="F47" s="26"/>
    </row>
    <row r="48" spans="1:6" ht="18.75">
      <c r="A48" s="40" t="s">
        <v>15</v>
      </c>
      <c r="B48" s="17">
        <v>2800</v>
      </c>
      <c r="C48" s="13"/>
      <c r="D48" s="13"/>
      <c r="F48" s="26"/>
    </row>
    <row r="49" spans="1:6" ht="37.5">
      <c r="A49" s="40" t="s">
        <v>12</v>
      </c>
      <c r="B49" s="17">
        <v>3110</v>
      </c>
      <c r="C49" s="13">
        <v>17501.43</v>
      </c>
      <c r="D49" s="13">
        <f>C65+C61</f>
        <v>17501.43</v>
      </c>
      <c r="F49" s="26"/>
    </row>
    <row r="50" spans="1:6" ht="18.75">
      <c r="A50" s="18" t="s">
        <v>16</v>
      </c>
      <c r="B50" s="19">
        <v>3132</v>
      </c>
      <c r="C50" s="13">
        <f t="shared" ref="C50" si="1">D50</f>
        <v>0</v>
      </c>
      <c r="D50" s="20"/>
      <c r="F50" s="26"/>
    </row>
    <row r="51" spans="1:6" ht="18.75">
      <c r="A51" s="40" t="s">
        <v>13</v>
      </c>
      <c r="B51" s="17"/>
      <c r="C51" s="14">
        <f>SUM(C44:C50)</f>
        <v>68878</v>
      </c>
      <c r="D51" s="14">
        <f>SUM(D44:D50)</f>
        <v>68878</v>
      </c>
      <c r="F51" s="26"/>
    </row>
    <row r="54" spans="1:6" ht="41.25" customHeight="1">
      <c r="A54" s="71" t="s">
        <v>68</v>
      </c>
      <c r="B54" s="75"/>
      <c r="C54" s="75"/>
      <c r="D54" s="75"/>
    </row>
    <row r="55" spans="1:6" ht="37.5" customHeight="1">
      <c r="A55" s="71"/>
      <c r="B55" s="72"/>
      <c r="C55" s="72"/>
      <c r="D55" s="72"/>
    </row>
    <row r="57" spans="1:6" ht="18.75">
      <c r="A57" s="76" t="s">
        <v>27</v>
      </c>
      <c r="B57" s="77"/>
      <c r="C57" s="64" t="s">
        <v>28</v>
      </c>
      <c r="D57" s="63"/>
    </row>
    <row r="58" spans="1:6" ht="18.75">
      <c r="A58" s="40" t="s">
        <v>39</v>
      </c>
      <c r="B58" s="50">
        <v>2210</v>
      </c>
      <c r="C58" s="60">
        <f>8140.5+1066.8</f>
        <v>9207.2999999999993</v>
      </c>
      <c r="D58" s="61"/>
      <c r="F58" s="33"/>
    </row>
    <row r="59" spans="1:6" ht="18" customHeight="1">
      <c r="A59" s="40" t="s">
        <v>33</v>
      </c>
      <c r="B59" s="50">
        <v>2210</v>
      </c>
      <c r="C59" s="60">
        <v>390</v>
      </c>
      <c r="D59" s="61"/>
    </row>
    <row r="60" spans="1:6" ht="18.75" customHeight="1">
      <c r="A60" s="40" t="s">
        <v>36</v>
      </c>
      <c r="B60" s="50">
        <v>2210</v>
      </c>
      <c r="C60" s="60">
        <v>2062</v>
      </c>
      <c r="D60" s="61"/>
    </row>
    <row r="61" spans="1:6" ht="18.75" customHeight="1">
      <c r="A61" s="40" t="s">
        <v>41</v>
      </c>
      <c r="B61" s="49" t="s">
        <v>55</v>
      </c>
      <c r="C61" s="58">
        <v>6500</v>
      </c>
      <c r="D61" s="59"/>
    </row>
    <row r="62" spans="1:6" ht="18.75" hidden="1" customHeight="1">
      <c r="A62" s="40" t="s">
        <v>32</v>
      </c>
      <c r="B62" s="50">
        <v>2210</v>
      </c>
      <c r="C62" s="60"/>
      <c r="D62" s="61"/>
    </row>
    <row r="63" spans="1:6" ht="18.75" hidden="1" customHeight="1">
      <c r="A63" s="40" t="s">
        <v>34</v>
      </c>
      <c r="B63" s="50">
        <v>2210</v>
      </c>
      <c r="C63" s="60"/>
      <c r="D63" s="61"/>
    </row>
    <row r="64" spans="1:6" ht="18.75">
      <c r="A64" s="40" t="s">
        <v>40</v>
      </c>
      <c r="B64" s="50">
        <v>2210</v>
      </c>
      <c r="C64" s="60">
        <v>16822</v>
      </c>
      <c r="D64" s="61"/>
    </row>
    <row r="65" spans="1:4" ht="18.75" customHeight="1">
      <c r="A65" s="40" t="s">
        <v>35</v>
      </c>
      <c r="B65" s="50">
        <v>3110</v>
      </c>
      <c r="C65" s="58">
        <v>11001.43</v>
      </c>
      <c r="D65" s="59"/>
    </row>
    <row r="66" spans="1:4" ht="18.75" hidden="1" customHeight="1">
      <c r="A66" s="40" t="s">
        <v>37</v>
      </c>
      <c r="B66" s="50">
        <v>2210</v>
      </c>
      <c r="C66" s="58"/>
      <c r="D66" s="59"/>
    </row>
    <row r="67" spans="1:4" ht="18.75" hidden="1" customHeight="1">
      <c r="A67" s="40" t="s">
        <v>38</v>
      </c>
      <c r="B67" s="50">
        <v>2210</v>
      </c>
      <c r="C67" s="58"/>
      <c r="D67" s="59"/>
    </row>
    <row r="68" spans="1:4" ht="18.75" hidden="1" customHeight="1">
      <c r="A68" s="40" t="s">
        <v>50</v>
      </c>
      <c r="B68" s="50">
        <v>2240</v>
      </c>
      <c r="C68" s="58"/>
      <c r="D68" s="59"/>
    </row>
    <row r="69" spans="1:4" ht="18.75">
      <c r="A69" s="40" t="s">
        <v>42</v>
      </c>
      <c r="B69" s="50">
        <v>2230</v>
      </c>
      <c r="C69" s="58">
        <v>22403.42</v>
      </c>
      <c r="D69" s="59"/>
    </row>
    <row r="70" spans="1:4" ht="18.75" hidden="1">
      <c r="A70" s="40" t="s">
        <v>43</v>
      </c>
      <c r="B70" s="50">
        <v>2210</v>
      </c>
      <c r="C70" s="58"/>
      <c r="D70" s="59"/>
    </row>
    <row r="71" spans="1:4" ht="18.75" customHeight="1">
      <c r="A71" s="40" t="s">
        <v>49</v>
      </c>
      <c r="B71" s="50">
        <v>2210</v>
      </c>
      <c r="C71" s="58">
        <v>491.85</v>
      </c>
      <c r="D71" s="59"/>
    </row>
    <row r="72" spans="1:4" ht="18.75" hidden="1" customHeight="1">
      <c r="A72" s="40" t="s">
        <v>47</v>
      </c>
      <c r="B72" s="50">
        <v>2210</v>
      </c>
      <c r="C72" s="58"/>
      <c r="D72" s="59"/>
    </row>
    <row r="73" spans="1:4" ht="18.75" hidden="1" customHeight="1">
      <c r="A73" s="40" t="s">
        <v>46</v>
      </c>
      <c r="B73" s="50">
        <v>2210</v>
      </c>
      <c r="C73" s="58"/>
      <c r="D73" s="59"/>
    </row>
    <row r="74" spans="1:4" ht="18.75" hidden="1" customHeight="1">
      <c r="A74" s="40" t="s">
        <v>48</v>
      </c>
      <c r="B74" s="41">
        <v>2210</v>
      </c>
      <c r="C74" s="58"/>
      <c r="D74" s="59"/>
    </row>
    <row r="75" spans="1:4" ht="37.5" hidden="1">
      <c r="A75" s="40" t="s">
        <v>53</v>
      </c>
      <c r="B75" s="41">
        <v>3110</v>
      </c>
      <c r="C75" s="58"/>
      <c r="D75" s="59"/>
    </row>
    <row r="76" spans="1:4" ht="18.75">
      <c r="A76" s="54"/>
      <c r="B76" s="55"/>
      <c r="C76" s="58"/>
      <c r="D76" s="59"/>
    </row>
    <row r="77" spans="1:4" ht="18.75">
      <c r="A77" s="54"/>
      <c r="B77" s="55"/>
      <c r="C77" s="56">
        <f>SUM(C58:D76)</f>
        <v>68878</v>
      </c>
      <c r="D77" s="57"/>
    </row>
  </sheetData>
  <mergeCells count="31">
    <mergeCell ref="A54:D54"/>
    <mergeCell ref="C74:D74"/>
    <mergeCell ref="A3:D3"/>
    <mergeCell ref="A2:D2"/>
    <mergeCell ref="A5:D5"/>
    <mergeCell ref="A28:D28"/>
    <mergeCell ref="A41:D41"/>
    <mergeCell ref="A55:D55"/>
    <mergeCell ref="A57:B57"/>
    <mergeCell ref="C57:D57"/>
    <mergeCell ref="C60:D60"/>
    <mergeCell ref="C61:D61"/>
    <mergeCell ref="C62:D62"/>
    <mergeCell ref="C63:D63"/>
    <mergeCell ref="C64:D64"/>
    <mergeCell ref="C70:D70"/>
    <mergeCell ref="A77:B77"/>
    <mergeCell ref="C77:D77"/>
    <mergeCell ref="C75:D75"/>
    <mergeCell ref="A76:B76"/>
    <mergeCell ref="C76:D76"/>
    <mergeCell ref="C59:D59"/>
    <mergeCell ref="C58:D58"/>
    <mergeCell ref="C72:D72"/>
    <mergeCell ref="C73:D73"/>
    <mergeCell ref="C65:D65"/>
    <mergeCell ref="C66:D66"/>
    <mergeCell ref="C67:D67"/>
    <mergeCell ref="C68:D68"/>
    <mergeCell ref="C69:D69"/>
    <mergeCell ref="C71:D7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77"/>
  <sheetViews>
    <sheetView workbookViewId="0">
      <selection activeCell="H6" sqref="H6"/>
    </sheetView>
  </sheetViews>
  <sheetFormatPr defaultRowHeight="15"/>
  <cols>
    <col min="1" max="1" width="40.875" style="3" customWidth="1"/>
    <col min="2" max="2" width="9.5" style="1" customWidth="1"/>
    <col min="3" max="3" width="18.25" customWidth="1"/>
    <col min="4" max="4" width="14.5" customWidth="1"/>
    <col min="5" max="5" width="10" hidden="1" customWidth="1"/>
    <col min="6" max="6" width="11.375" customWidth="1"/>
  </cols>
  <sheetData>
    <row r="2" spans="1:9" ht="58.5" customHeight="1">
      <c r="A2" s="66" t="s">
        <v>67</v>
      </c>
      <c r="B2" s="67"/>
      <c r="C2" s="67"/>
      <c r="D2" s="67"/>
    </row>
    <row r="3" spans="1:9" ht="65.25" customHeight="1">
      <c r="A3" s="73" t="s">
        <v>59</v>
      </c>
      <c r="B3" s="74"/>
      <c r="C3" s="74"/>
      <c r="D3" s="74"/>
      <c r="I3" s="31"/>
    </row>
    <row r="4" spans="1:9" ht="18.75">
      <c r="A4" s="6"/>
      <c r="B4" s="7"/>
      <c r="C4" s="8"/>
      <c r="D4" s="8"/>
    </row>
    <row r="5" spans="1:9" ht="39.75" customHeight="1">
      <c r="A5" s="68" t="s">
        <v>24</v>
      </c>
      <c r="B5" s="69"/>
      <c r="C5" s="69"/>
      <c r="D5" s="69"/>
    </row>
    <row r="6" spans="1:9" s="2" customFormat="1" ht="75.75" customHeight="1">
      <c r="A6" s="9" t="s">
        <v>0</v>
      </c>
      <c r="B6" s="9" t="s">
        <v>1</v>
      </c>
      <c r="C6" s="10" t="s">
        <v>23</v>
      </c>
      <c r="D6" s="10" t="s">
        <v>17</v>
      </c>
    </row>
    <row r="7" spans="1:9" s="2" customFormat="1" ht="18.75">
      <c r="A7" s="21" t="s">
        <v>22</v>
      </c>
      <c r="B7" s="16">
        <v>2111</v>
      </c>
      <c r="C7" s="23">
        <f>2951190+107440</f>
        <v>3058630</v>
      </c>
      <c r="D7" s="23">
        <v>2858399.4499999997</v>
      </c>
      <c r="E7" s="26">
        <f>C7-D7</f>
        <v>200230.55000000028</v>
      </c>
      <c r="F7" s="26"/>
    </row>
    <row r="8" spans="1:9" s="2" customFormat="1" ht="18.75">
      <c r="A8" s="21" t="s">
        <v>44</v>
      </c>
      <c r="B8" s="16">
        <v>2120</v>
      </c>
      <c r="C8" s="23">
        <f>650780+23630</f>
        <v>674410</v>
      </c>
      <c r="D8" s="23">
        <v>638092.65999999992</v>
      </c>
      <c r="E8" s="26">
        <f t="shared" ref="E8:E25" si="0">C8-D8</f>
        <v>36317.340000000084</v>
      </c>
      <c r="F8" s="26"/>
    </row>
    <row r="9" spans="1:9" ht="37.5">
      <c r="A9" s="11" t="s">
        <v>2</v>
      </c>
      <c r="B9" s="16">
        <v>2210</v>
      </c>
      <c r="C9" s="13">
        <v>160000</v>
      </c>
      <c r="D9" s="13">
        <v>159839.76999999999</v>
      </c>
      <c r="E9" s="26">
        <f t="shared" si="0"/>
        <v>160.23000000001048</v>
      </c>
      <c r="F9" s="26"/>
    </row>
    <row r="10" spans="1:9" ht="18.75">
      <c r="A10" s="11" t="s">
        <v>3</v>
      </c>
      <c r="B10" s="16">
        <v>2230</v>
      </c>
      <c r="C10" s="13">
        <v>147000</v>
      </c>
      <c r="D10" s="13">
        <v>146313.43</v>
      </c>
      <c r="E10" s="26">
        <f t="shared" si="0"/>
        <v>686.57000000000698</v>
      </c>
      <c r="F10" s="26"/>
    </row>
    <row r="11" spans="1:9" ht="18.75">
      <c r="A11" s="11" t="s">
        <v>4</v>
      </c>
      <c r="B11" s="16">
        <v>2240</v>
      </c>
      <c r="C11" s="13">
        <v>635202</v>
      </c>
      <c r="D11" s="13">
        <v>123430.14</v>
      </c>
      <c r="E11" s="26">
        <f t="shared" si="0"/>
        <v>511771.86</v>
      </c>
      <c r="F11" s="26"/>
    </row>
    <row r="12" spans="1:9" ht="18.75">
      <c r="A12" s="11" t="s">
        <v>5</v>
      </c>
      <c r="B12" s="16">
        <v>2250</v>
      </c>
      <c r="C12" s="13">
        <v>780</v>
      </c>
      <c r="D12" s="13">
        <v>780</v>
      </c>
      <c r="E12" s="26">
        <f t="shared" si="0"/>
        <v>0</v>
      </c>
      <c r="F12" s="26"/>
    </row>
    <row r="13" spans="1:9" ht="18.75">
      <c r="A13" s="11" t="s">
        <v>6</v>
      </c>
      <c r="B13" s="16">
        <v>2271</v>
      </c>
      <c r="C13" s="13"/>
      <c r="D13" s="13"/>
      <c r="E13" s="26">
        <f t="shared" si="0"/>
        <v>0</v>
      </c>
      <c r="F13" s="26"/>
    </row>
    <row r="14" spans="1:9" ht="37.5">
      <c r="A14" s="11" t="s">
        <v>7</v>
      </c>
      <c r="B14" s="16">
        <v>2272</v>
      </c>
      <c r="C14" s="13"/>
      <c r="D14" s="13"/>
      <c r="E14" s="26">
        <f t="shared" si="0"/>
        <v>0</v>
      </c>
      <c r="F14" s="26"/>
    </row>
    <row r="15" spans="1:9" ht="18.75">
      <c r="A15" s="11" t="s">
        <v>8</v>
      </c>
      <c r="B15" s="16">
        <v>2273</v>
      </c>
      <c r="C15" s="13">
        <v>42700</v>
      </c>
      <c r="D15" s="13">
        <v>38524.469775067184</v>
      </c>
      <c r="E15" s="26">
        <f t="shared" si="0"/>
        <v>4175.5302249328161</v>
      </c>
      <c r="F15" s="26"/>
    </row>
    <row r="16" spans="1:9" ht="18.75">
      <c r="A16" s="11" t="s">
        <v>9</v>
      </c>
      <c r="B16" s="16">
        <v>2274</v>
      </c>
      <c r="C16" s="13"/>
      <c r="D16" s="13"/>
      <c r="E16" s="26">
        <f t="shared" si="0"/>
        <v>0</v>
      </c>
      <c r="F16" s="26"/>
    </row>
    <row r="17" spans="1:9" ht="18.75">
      <c r="A17" s="11" t="s">
        <v>10</v>
      </c>
      <c r="B17" s="16">
        <v>2275</v>
      </c>
      <c r="C17" s="13">
        <f>303852-3120</f>
        <v>300732</v>
      </c>
      <c r="D17" s="13">
        <v>181250</v>
      </c>
      <c r="E17" s="26">
        <f t="shared" si="0"/>
        <v>119482</v>
      </c>
      <c r="F17" s="26"/>
    </row>
    <row r="18" spans="1:9" ht="33.75" customHeight="1">
      <c r="A18" s="11" t="s">
        <v>11</v>
      </c>
      <c r="B18" s="16">
        <v>2282</v>
      </c>
      <c r="C18" s="13">
        <v>6764.55</v>
      </c>
      <c r="D18" s="13">
        <v>6764.55</v>
      </c>
      <c r="E18" s="26">
        <f t="shared" si="0"/>
        <v>0</v>
      </c>
      <c r="F18" s="26"/>
    </row>
    <row r="19" spans="1:9" ht="18" customHeight="1">
      <c r="A19" s="11" t="s">
        <v>14</v>
      </c>
      <c r="B19" s="16">
        <v>2730</v>
      </c>
      <c r="C19" s="13"/>
      <c r="D19" s="13"/>
      <c r="E19" s="26">
        <f t="shared" si="0"/>
        <v>0</v>
      </c>
      <c r="F19" s="26"/>
    </row>
    <row r="20" spans="1:9" ht="15.75" customHeight="1">
      <c r="A20" s="11" t="s">
        <v>15</v>
      </c>
      <c r="B20" s="16">
        <v>2800</v>
      </c>
      <c r="C20" s="13">
        <f>6744+3120</f>
        <v>9864</v>
      </c>
      <c r="D20" s="13">
        <v>9861.619999999999</v>
      </c>
      <c r="E20" s="26">
        <f t="shared" si="0"/>
        <v>2.3800000000010186</v>
      </c>
      <c r="F20" s="26"/>
    </row>
    <row r="21" spans="1:9" ht="39" customHeight="1">
      <c r="A21" s="11" t="s">
        <v>12</v>
      </c>
      <c r="B21" s="16">
        <v>3110</v>
      </c>
      <c r="C21" s="13">
        <v>115730.4</v>
      </c>
      <c r="D21" s="13">
        <v>115730.4</v>
      </c>
      <c r="E21" s="26">
        <f t="shared" si="0"/>
        <v>0</v>
      </c>
      <c r="F21" s="26"/>
      <c r="H21" s="38"/>
    </row>
    <row r="22" spans="1:9" ht="37.5">
      <c r="A22" s="11" t="s">
        <v>20</v>
      </c>
      <c r="B22" s="16">
        <v>3122</v>
      </c>
      <c r="C22" s="13"/>
      <c r="D22" s="13"/>
      <c r="E22" s="26">
        <f t="shared" si="0"/>
        <v>0</v>
      </c>
      <c r="F22" s="26"/>
      <c r="I22" t="s">
        <v>19</v>
      </c>
    </row>
    <row r="23" spans="1:9" ht="18.75">
      <c r="A23" s="11" t="s">
        <v>21</v>
      </c>
      <c r="B23" s="16">
        <v>3132</v>
      </c>
      <c r="C23" s="13"/>
      <c r="D23" s="13"/>
      <c r="E23" s="26">
        <f t="shared" si="0"/>
        <v>0</v>
      </c>
      <c r="F23" s="26"/>
    </row>
    <row r="24" spans="1:9" ht="37.5">
      <c r="A24" s="32" t="s">
        <v>45</v>
      </c>
      <c r="B24" s="16">
        <v>3142</v>
      </c>
      <c r="C24" s="13"/>
      <c r="D24" s="13"/>
      <c r="E24" s="26">
        <f t="shared" si="0"/>
        <v>0</v>
      </c>
      <c r="F24" s="26"/>
    </row>
    <row r="25" spans="1:9" ht="18.75">
      <c r="A25" s="11" t="s">
        <v>13</v>
      </c>
      <c r="B25" s="16"/>
      <c r="C25" s="14">
        <f>SUM(C7:C24)</f>
        <v>5151812.95</v>
      </c>
      <c r="D25" s="14">
        <f>SUM(D7:D24)</f>
        <v>4278986.4897750672</v>
      </c>
      <c r="E25" s="26">
        <f t="shared" si="0"/>
        <v>872826.46022493299</v>
      </c>
      <c r="F25" s="26"/>
    </row>
    <row r="26" spans="1:9" ht="18.75">
      <c r="A26" s="6"/>
      <c r="B26" s="7"/>
      <c r="C26" s="8"/>
      <c r="D26" s="8"/>
    </row>
    <row r="27" spans="1:9" ht="33.75" hidden="1" customHeight="1">
      <c r="A27" s="66" t="s">
        <v>25</v>
      </c>
      <c r="B27" s="70"/>
      <c r="C27" s="70"/>
      <c r="D27" s="70"/>
    </row>
    <row r="28" spans="1:9" ht="18.75" hidden="1">
      <c r="A28" s="27"/>
      <c r="B28" s="29"/>
      <c r="C28" s="29"/>
      <c r="D28" s="30"/>
    </row>
    <row r="29" spans="1:9" ht="75" hidden="1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13"/>
      <c r="D30" s="13"/>
      <c r="F30" s="26"/>
    </row>
    <row r="31" spans="1:9" ht="18.75" hidden="1">
      <c r="A31" s="12" t="s">
        <v>3</v>
      </c>
      <c r="B31" s="17">
        <v>2230</v>
      </c>
      <c r="C31" s="13"/>
      <c r="D31" s="13"/>
      <c r="F31" s="26"/>
    </row>
    <row r="32" spans="1:9" ht="18.75" hidden="1">
      <c r="A32" s="12" t="s">
        <v>4</v>
      </c>
      <c r="B32" s="17">
        <v>2240</v>
      </c>
      <c r="C32" s="13"/>
      <c r="D32" s="13"/>
      <c r="F32" s="26"/>
    </row>
    <row r="33" spans="1:6" ht="18.75" hidden="1">
      <c r="A33" s="40" t="s">
        <v>10</v>
      </c>
      <c r="B33" s="35">
        <v>2275</v>
      </c>
      <c r="C33" s="13"/>
      <c r="D33" s="13"/>
      <c r="F33" s="26"/>
    </row>
    <row r="34" spans="1:6" ht="18.75" hidden="1">
      <c r="A34" s="11" t="s">
        <v>15</v>
      </c>
      <c r="B34" s="17">
        <v>2800</v>
      </c>
      <c r="C34" s="13"/>
      <c r="D34" s="13"/>
      <c r="F34" s="26"/>
    </row>
    <row r="35" spans="1:6" ht="37.5" hidden="1">
      <c r="A35" s="11" t="s">
        <v>12</v>
      </c>
      <c r="B35" s="17">
        <v>3110</v>
      </c>
      <c r="C35" s="13"/>
      <c r="D35" s="13"/>
      <c r="F35" s="26"/>
    </row>
    <row r="36" spans="1:6" ht="18.75" hidden="1">
      <c r="A36" s="18" t="s">
        <v>16</v>
      </c>
      <c r="B36" s="19">
        <v>3132</v>
      </c>
      <c r="C36" s="20"/>
      <c r="D36" s="20"/>
      <c r="F36" s="26"/>
    </row>
    <row r="37" spans="1:6" ht="18.75" hidden="1">
      <c r="A37" s="11" t="s">
        <v>13</v>
      </c>
      <c r="B37" s="17"/>
      <c r="C37" s="14">
        <f>SUM(C30:C36)</f>
        <v>0</v>
      </c>
      <c r="D37" s="14">
        <f>SUM(D30:D36)</f>
        <v>0</v>
      </c>
      <c r="F37" s="26"/>
    </row>
    <row r="38" spans="1:6" ht="18.75">
      <c r="A38" s="45"/>
      <c r="B38" s="46"/>
      <c r="C38" s="47"/>
      <c r="D38" s="47"/>
      <c r="F38" s="26"/>
    </row>
    <row r="39" spans="1:6">
      <c r="A39" s="1"/>
      <c r="B39" s="5"/>
      <c r="C39" s="4"/>
      <c r="D39" s="4"/>
    </row>
    <row r="40" spans="1:6" ht="33.75" customHeight="1">
      <c r="A40" s="71" t="s">
        <v>26</v>
      </c>
      <c r="B40" s="72"/>
      <c r="C40" s="72"/>
      <c r="D40" s="72"/>
    </row>
    <row r="41" spans="1:6">
      <c r="A41" s="1"/>
      <c r="B41" s="5"/>
      <c r="C41" s="4"/>
      <c r="D41" s="4"/>
    </row>
    <row r="42" spans="1:6" ht="7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13">
        <v>3891.74</v>
      </c>
      <c r="D43" s="13">
        <f>C57+C70+449.97</f>
        <v>3891.74</v>
      </c>
      <c r="F43" s="26"/>
    </row>
    <row r="44" spans="1:6" ht="18.75">
      <c r="A44" s="12" t="s">
        <v>3</v>
      </c>
      <c r="B44" s="17">
        <v>2230</v>
      </c>
      <c r="C44" s="13">
        <v>37548.959999999999</v>
      </c>
      <c r="D44" s="13">
        <f>C68</f>
        <v>37548.959999999999</v>
      </c>
      <c r="F44" s="26"/>
    </row>
    <row r="45" spans="1:6" ht="18.75">
      <c r="A45" s="12" t="s">
        <v>4</v>
      </c>
      <c r="B45" s="17">
        <v>2240</v>
      </c>
      <c r="C45" s="13"/>
      <c r="D45" s="13"/>
      <c r="F45" s="26"/>
    </row>
    <row r="46" spans="1:6" ht="18.75">
      <c r="A46" s="12" t="s">
        <v>10</v>
      </c>
      <c r="B46" s="17">
        <v>2275</v>
      </c>
      <c r="C46" s="13"/>
      <c r="D46" s="13"/>
      <c r="F46" s="26"/>
    </row>
    <row r="47" spans="1:6" ht="18.75">
      <c r="A47" s="11" t="s">
        <v>15</v>
      </c>
      <c r="B47" s="17">
        <v>2800</v>
      </c>
      <c r="C47" s="13"/>
      <c r="D47" s="13"/>
      <c r="F47" s="26"/>
    </row>
    <row r="48" spans="1:6" ht="37.5">
      <c r="A48" s="11" t="s">
        <v>12</v>
      </c>
      <c r="B48" s="17">
        <v>3110</v>
      </c>
      <c r="C48" s="13">
        <v>27741.040000000001</v>
      </c>
      <c r="D48" s="13">
        <f>C64</f>
        <v>27741.040000000001</v>
      </c>
      <c r="F48" s="26"/>
    </row>
    <row r="49" spans="1:6" ht="18.75">
      <c r="A49" s="18" t="s">
        <v>16</v>
      </c>
      <c r="B49" s="19">
        <v>3132</v>
      </c>
      <c r="C49" s="13"/>
      <c r="D49" s="20"/>
      <c r="F49" s="26"/>
    </row>
    <row r="50" spans="1:6" ht="18.75">
      <c r="A50" s="11" t="s">
        <v>13</v>
      </c>
      <c r="B50" s="17"/>
      <c r="C50" s="14">
        <f>SUM(C43:C48)</f>
        <v>69181.739999999991</v>
      </c>
      <c r="D50" s="14">
        <f>D43+D44+D47+D48+D49+D45</f>
        <v>69181.739999999991</v>
      </c>
      <c r="F50" s="26"/>
    </row>
    <row r="54" spans="1:6" ht="34.5" customHeight="1">
      <c r="A54" s="71" t="s">
        <v>68</v>
      </c>
      <c r="B54" s="72"/>
      <c r="C54" s="72"/>
      <c r="D54" s="72"/>
    </row>
    <row r="56" spans="1:6" ht="18.75">
      <c r="A56" s="62" t="s">
        <v>27</v>
      </c>
      <c r="B56" s="63"/>
      <c r="C56" s="64" t="s">
        <v>28</v>
      </c>
      <c r="D56" s="63"/>
    </row>
    <row r="57" spans="1:6" ht="18.75">
      <c r="A57" s="40" t="s">
        <v>39</v>
      </c>
      <c r="B57" s="35">
        <v>2210</v>
      </c>
      <c r="C57" s="65">
        <f>2249.92+700</f>
        <v>2949.92</v>
      </c>
      <c r="D57" s="65"/>
    </row>
    <row r="58" spans="1:6" ht="17.25" hidden="1" customHeight="1">
      <c r="A58" s="40" t="s">
        <v>33</v>
      </c>
      <c r="B58" s="35">
        <v>2210</v>
      </c>
      <c r="C58" s="60"/>
      <c r="D58" s="61"/>
    </row>
    <row r="59" spans="1:6" ht="18.75" hidden="1">
      <c r="A59" s="40" t="s">
        <v>36</v>
      </c>
      <c r="B59" s="35">
        <v>2210</v>
      </c>
      <c r="C59" s="60"/>
      <c r="D59" s="61"/>
    </row>
    <row r="60" spans="1:6" ht="18.75" hidden="1">
      <c r="A60" s="40" t="s">
        <v>41</v>
      </c>
      <c r="B60" s="36">
        <v>3110.221</v>
      </c>
      <c r="C60" s="58"/>
      <c r="D60" s="59"/>
    </row>
    <row r="61" spans="1:6" ht="18.75" hidden="1">
      <c r="A61" s="40" t="s">
        <v>32</v>
      </c>
      <c r="B61" s="35">
        <v>2210</v>
      </c>
      <c r="C61" s="60"/>
      <c r="D61" s="61"/>
    </row>
    <row r="62" spans="1:6" ht="18.75" hidden="1">
      <c r="A62" s="40" t="s">
        <v>34</v>
      </c>
      <c r="B62" s="35">
        <v>2210</v>
      </c>
      <c r="C62" s="60"/>
      <c r="D62" s="61"/>
    </row>
    <row r="63" spans="1:6" ht="18.75" hidden="1">
      <c r="A63" s="40" t="s">
        <v>40</v>
      </c>
      <c r="B63" s="35">
        <v>2210</v>
      </c>
      <c r="C63" s="60"/>
      <c r="D63" s="61"/>
    </row>
    <row r="64" spans="1:6" ht="18.75">
      <c r="A64" s="40" t="s">
        <v>35</v>
      </c>
      <c r="B64" s="35">
        <v>3110</v>
      </c>
      <c r="C64" s="58">
        <v>27741.040000000001</v>
      </c>
      <c r="D64" s="59"/>
    </row>
    <row r="65" spans="1:4" ht="18.75" hidden="1">
      <c r="A65" s="40" t="s">
        <v>37</v>
      </c>
      <c r="B65" s="35">
        <v>2210</v>
      </c>
      <c r="C65" s="58"/>
      <c r="D65" s="59"/>
    </row>
    <row r="66" spans="1:4" ht="18.75" hidden="1">
      <c r="A66" s="40" t="s">
        <v>38</v>
      </c>
      <c r="B66" s="35">
        <v>2210</v>
      </c>
      <c r="C66" s="58"/>
      <c r="D66" s="59"/>
    </row>
    <row r="67" spans="1:4" ht="18.75" hidden="1">
      <c r="A67" s="40" t="s">
        <v>50</v>
      </c>
      <c r="B67" s="35">
        <v>2240</v>
      </c>
      <c r="C67" s="58"/>
      <c r="D67" s="59"/>
    </row>
    <row r="68" spans="1:4" ht="18.75">
      <c r="A68" s="40" t="s">
        <v>42</v>
      </c>
      <c r="B68" s="35">
        <v>2230</v>
      </c>
      <c r="C68" s="58">
        <v>37548.959999999999</v>
      </c>
      <c r="D68" s="59"/>
    </row>
    <row r="69" spans="1:4" ht="18.75" hidden="1">
      <c r="A69" s="40" t="s">
        <v>43</v>
      </c>
      <c r="B69" s="35">
        <v>2210</v>
      </c>
      <c r="C69" s="58"/>
      <c r="D69" s="59"/>
    </row>
    <row r="70" spans="1:4" ht="18.75">
      <c r="A70" s="40" t="s">
        <v>49</v>
      </c>
      <c r="B70" s="35">
        <v>2210</v>
      </c>
      <c r="C70" s="58">
        <v>491.85</v>
      </c>
      <c r="D70" s="59"/>
    </row>
    <row r="71" spans="1:4" ht="18.75" hidden="1">
      <c r="A71" s="40" t="s">
        <v>47</v>
      </c>
      <c r="B71" s="35">
        <v>2210</v>
      </c>
      <c r="C71" s="58"/>
      <c r="D71" s="59"/>
    </row>
    <row r="72" spans="1:4" ht="18.75" hidden="1">
      <c r="A72" s="40" t="s">
        <v>46</v>
      </c>
      <c r="B72" s="35">
        <v>2210</v>
      </c>
      <c r="C72" s="58"/>
      <c r="D72" s="59"/>
    </row>
    <row r="73" spans="1:4" ht="18.75" hidden="1">
      <c r="A73" s="40" t="s">
        <v>48</v>
      </c>
      <c r="B73" s="41">
        <v>2210</v>
      </c>
      <c r="C73" s="58"/>
      <c r="D73" s="59"/>
    </row>
    <row r="74" spans="1:4" ht="18.75">
      <c r="A74" s="54"/>
      <c r="B74" s="55"/>
      <c r="C74" s="58"/>
      <c r="D74" s="59"/>
    </row>
    <row r="75" spans="1:4" ht="18.75">
      <c r="A75" s="54"/>
      <c r="B75" s="55"/>
      <c r="C75" s="56">
        <f>SUM(C57:D74)</f>
        <v>68731.77</v>
      </c>
      <c r="D75" s="57"/>
    </row>
    <row r="77" spans="1:4" ht="38.25" customHeight="1">
      <c r="A77" s="71" t="s">
        <v>64</v>
      </c>
      <c r="B77" s="72"/>
      <c r="C77" s="72"/>
      <c r="D77" s="72"/>
    </row>
  </sheetData>
  <mergeCells count="30">
    <mergeCell ref="A77:D77"/>
    <mergeCell ref="C58:D58"/>
    <mergeCell ref="A3:D3"/>
    <mergeCell ref="A2:D2"/>
    <mergeCell ref="A5:D5"/>
    <mergeCell ref="A27:D27"/>
    <mergeCell ref="A40:D40"/>
    <mergeCell ref="C57:D57"/>
    <mergeCell ref="A54:D54"/>
    <mergeCell ref="A56:B56"/>
    <mergeCell ref="C56:D56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A74:B74"/>
    <mergeCell ref="C74:D74"/>
    <mergeCell ref="A75:B75"/>
    <mergeCell ref="C75:D75"/>
    <mergeCell ref="C69:D69"/>
    <mergeCell ref="C70:D70"/>
    <mergeCell ref="C71:D71"/>
    <mergeCell ref="C72:D72"/>
    <mergeCell ref="C73:D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Добронадіївська ЗШ І-ІІІ ст</vt:lpstr>
      <vt:lpstr>Новоселівський НВК</vt:lpstr>
      <vt:lpstr>Куколівський НВК</vt:lpstr>
      <vt:lpstr>Косівське НВО</vt:lpstr>
      <vt:lpstr>Лікарівський НВК</vt:lpstr>
      <vt:lpstr>Недогарський НВК </vt:lpstr>
      <vt:lpstr>Олександрівська ЗШ І-ІІІ ст</vt:lpstr>
      <vt:lpstr>Ульянівська ЗШ І-ІІІ ст</vt:lpstr>
      <vt:lpstr>Червонокамянське НВО</vt:lpstr>
      <vt:lpstr>Андріївська ЗШ І-ІІ ст</vt:lpstr>
      <vt:lpstr>Щасливська ЗШ І-ІІ ст</vt:lpstr>
      <vt:lpstr>Ясинуватська ЗШ І-ІІ ст</vt:lpstr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2018-10-17T05:58:22Z</cp:lastPrinted>
  <dcterms:created xsi:type="dcterms:W3CDTF">2017-11-02T06:22:39Z</dcterms:created>
  <dcterms:modified xsi:type="dcterms:W3CDTF">2019-10-10T10:16:52Z</dcterms:modified>
</cp:coreProperties>
</file>