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" yWindow="0" windowWidth="14628" windowHeight="8316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Пантазіївська філія" sheetId="53" r:id="rId5"/>
    <sheet name="Лист1" sheetId="51" r:id="rId6"/>
  </sheets>
  <calcPr calcId="125725"/>
</workbook>
</file>

<file path=xl/calcChain.xml><?xml version="1.0" encoding="utf-8"?>
<calcChain xmlns="http://schemas.openxmlformats.org/spreadsheetml/2006/main">
  <c r="C11" i="36"/>
  <c r="D11" l="1"/>
  <c r="C19" i="45" l="1"/>
  <c r="C19" i="37"/>
  <c r="C19" i="36"/>
  <c r="C19" i="35"/>
  <c r="D19" i="36"/>
  <c r="D19" i="45"/>
  <c r="D19" i="37"/>
  <c r="D19" i="35"/>
  <c r="C8" l="1"/>
  <c r="D8"/>
  <c r="C9" i="53"/>
  <c r="C9" i="45"/>
  <c r="C9" i="37"/>
  <c r="C9" i="36"/>
  <c r="C9" i="35"/>
  <c r="D9" i="36"/>
  <c r="D9" i="53"/>
  <c r="D9" i="45"/>
  <c r="D9" i="35"/>
  <c r="D9" i="37"/>
  <c r="C14" i="36"/>
  <c r="D14"/>
  <c r="C20" i="37"/>
  <c r="D20"/>
  <c r="C7" i="36"/>
  <c r="C6"/>
  <c r="C7" i="37"/>
  <c r="C6"/>
  <c r="C7" i="53"/>
  <c r="C6"/>
  <c r="D7"/>
  <c r="D6"/>
  <c r="D7" i="37"/>
  <c r="D6"/>
  <c r="D7" i="36"/>
  <c r="D6"/>
  <c r="D31"/>
  <c r="C31"/>
  <c r="D44" i="45"/>
  <c r="C14"/>
  <c r="C12"/>
  <c r="C10"/>
  <c r="C7"/>
  <c r="C6"/>
  <c r="D10"/>
  <c r="D14"/>
  <c r="D12"/>
  <c r="D7"/>
  <c r="D6"/>
  <c r="C42" i="37"/>
  <c r="C8" i="36"/>
  <c r="D8"/>
  <c r="C44"/>
  <c r="C43"/>
  <c r="C57" i="35"/>
  <c r="C55" i="45" l="1"/>
  <c r="F36" i="53" l="1"/>
  <c r="F35"/>
  <c r="F34"/>
  <c r="F33"/>
  <c r="F32"/>
  <c r="F31"/>
  <c r="F43" i="45"/>
  <c r="F36"/>
  <c r="F35"/>
  <c r="F34"/>
  <c r="F33"/>
  <c r="F32"/>
  <c r="F31"/>
  <c r="F48" i="37"/>
  <c r="F47"/>
  <c r="F46"/>
  <c r="F45"/>
  <c r="F44"/>
  <c r="F43"/>
  <c r="F35"/>
  <c r="F34"/>
  <c r="F33"/>
  <c r="F32"/>
  <c r="F31"/>
  <c r="F49" i="36"/>
  <c r="F48"/>
  <c r="F47"/>
  <c r="F46"/>
  <c r="F45"/>
  <c r="F44"/>
  <c r="F43"/>
  <c r="F36"/>
  <c r="F35"/>
  <c r="F34"/>
  <c r="F33"/>
  <c r="F32"/>
  <c r="F45" i="35"/>
  <c r="F44"/>
  <c r="F36"/>
  <c r="F35"/>
  <c r="F34"/>
  <c r="F33"/>
  <c r="F32"/>
  <c r="F31"/>
  <c r="F44" i="45"/>
  <c r="C59" i="35"/>
  <c r="F31" i="36" l="1"/>
  <c r="F7" i="53"/>
  <c r="F8"/>
  <c r="F9"/>
  <c r="F10"/>
  <c r="F11"/>
  <c r="F12"/>
  <c r="F13"/>
  <c r="F14"/>
  <c r="F15"/>
  <c r="F16"/>
  <c r="F17"/>
  <c r="F18"/>
  <c r="F19"/>
  <c r="F20"/>
  <c r="F21"/>
  <c r="F22"/>
  <c r="F23"/>
  <c r="F6"/>
  <c r="F7" i="45"/>
  <c r="F8"/>
  <c r="F9"/>
  <c r="F10"/>
  <c r="F11"/>
  <c r="F12"/>
  <c r="F13"/>
  <c r="F14"/>
  <c r="F15"/>
  <c r="F16"/>
  <c r="F17"/>
  <c r="F18"/>
  <c r="F19"/>
  <c r="F20"/>
  <c r="F21"/>
  <c r="F22"/>
  <c r="F23"/>
  <c r="F6"/>
  <c r="F7" i="37"/>
  <c r="F8"/>
  <c r="F9"/>
  <c r="F10"/>
  <c r="F11"/>
  <c r="F12"/>
  <c r="F13"/>
  <c r="F14"/>
  <c r="F15"/>
  <c r="F16"/>
  <c r="F17"/>
  <c r="F18"/>
  <c r="F19"/>
  <c r="F20"/>
  <c r="F21"/>
  <c r="F22"/>
  <c r="F23"/>
  <c r="F6"/>
  <c r="F7" i="36"/>
  <c r="F9"/>
  <c r="F10"/>
  <c r="F11"/>
  <c r="F12"/>
  <c r="F13"/>
  <c r="F14"/>
  <c r="F15"/>
  <c r="F16"/>
  <c r="F17"/>
  <c r="F18"/>
  <c r="F19"/>
  <c r="F20"/>
  <c r="F21"/>
  <c r="F22"/>
  <c r="F23"/>
  <c r="F6"/>
  <c r="F8" l="1"/>
  <c r="C73" i="53"/>
  <c r="D50"/>
  <c r="C50"/>
  <c r="E6" i="37"/>
  <c r="E8" i="36"/>
  <c r="E6"/>
  <c r="F7" i="35"/>
  <c r="F8"/>
  <c r="F9"/>
  <c r="F10"/>
  <c r="F11"/>
  <c r="F12"/>
  <c r="F13"/>
  <c r="F14"/>
  <c r="F15"/>
  <c r="F16"/>
  <c r="F17"/>
  <c r="F18"/>
  <c r="F19"/>
  <c r="F20"/>
  <c r="F21"/>
  <c r="F22"/>
  <c r="F23"/>
  <c r="F6"/>
  <c r="C44" i="51"/>
  <c r="D37" i="53"/>
  <c r="C37"/>
  <c r="E23"/>
  <c r="E22"/>
  <c r="E21"/>
  <c r="E20"/>
  <c r="E19"/>
  <c r="E18"/>
  <c r="E17"/>
  <c r="E16"/>
  <c r="E15"/>
  <c r="E14"/>
  <c r="E13"/>
  <c r="E12"/>
  <c r="E11"/>
  <c r="E10"/>
  <c r="E9"/>
  <c r="E8"/>
  <c r="C24"/>
  <c r="D24"/>
  <c r="E6"/>
  <c r="E7" i="45"/>
  <c r="E8"/>
  <c r="E9"/>
  <c r="E10"/>
  <c r="E11"/>
  <c r="E12"/>
  <c r="E13"/>
  <c r="E14"/>
  <c r="E15"/>
  <c r="E16"/>
  <c r="E17"/>
  <c r="E18"/>
  <c r="E19"/>
  <c r="E20"/>
  <c r="E21"/>
  <c r="E22"/>
  <c r="E23"/>
  <c r="E6"/>
  <c r="E7" i="37"/>
  <c r="E8"/>
  <c r="E9"/>
  <c r="E10"/>
  <c r="E11"/>
  <c r="E12"/>
  <c r="E13"/>
  <c r="E14"/>
  <c r="E15"/>
  <c r="E16"/>
  <c r="E17"/>
  <c r="E18"/>
  <c r="E19"/>
  <c r="E20"/>
  <c r="E21"/>
  <c r="E22"/>
  <c r="E23"/>
  <c r="E7" i="36"/>
  <c r="E9"/>
  <c r="E10"/>
  <c r="E11"/>
  <c r="E12"/>
  <c r="E13"/>
  <c r="E14"/>
  <c r="E15"/>
  <c r="E16"/>
  <c r="E17"/>
  <c r="E18"/>
  <c r="E19"/>
  <c r="E20"/>
  <c r="E21"/>
  <c r="E22"/>
  <c r="E23"/>
  <c r="E7" i="35"/>
  <c r="E8"/>
  <c r="E9"/>
  <c r="E10"/>
  <c r="E11"/>
  <c r="E12"/>
  <c r="E13"/>
  <c r="E14"/>
  <c r="E15"/>
  <c r="E16"/>
  <c r="E17"/>
  <c r="E18"/>
  <c r="E19"/>
  <c r="E20"/>
  <c r="E21"/>
  <c r="E22"/>
  <c r="E23"/>
  <c r="E6"/>
  <c r="F37" i="53" l="1"/>
  <c r="F24"/>
  <c r="E24"/>
  <c r="E7"/>
  <c r="D24" i="45" l="1"/>
  <c r="C72" l="1"/>
  <c r="C72" i="37"/>
  <c r="C73" i="36"/>
  <c r="C75" i="35"/>
  <c r="D24" i="37" l="1"/>
  <c r="D24" i="36"/>
  <c r="D24" i="35"/>
  <c r="C50" i="45" l="1"/>
  <c r="D50"/>
  <c r="C37"/>
  <c r="D37"/>
  <c r="C49" i="37"/>
  <c r="D49"/>
  <c r="D36"/>
  <c r="C36"/>
  <c r="F36" s="1"/>
  <c r="C50" i="36"/>
  <c r="D50"/>
  <c r="D37"/>
  <c r="C37"/>
  <c r="C51" i="35"/>
  <c r="D51"/>
  <c r="D37"/>
  <c r="C37"/>
  <c r="F37" i="45" l="1"/>
  <c r="F50" i="36"/>
  <c r="F49" i="37"/>
  <c r="F37" i="36"/>
  <c r="F37" i="35"/>
  <c r="C24" i="45" l="1"/>
  <c r="F24" s="1"/>
  <c r="C24" i="37"/>
  <c r="F24" s="1"/>
  <c r="C24" i="36"/>
  <c r="F24" s="1"/>
  <c r="E24" i="45" l="1"/>
  <c r="E24" i="37"/>
  <c r="E24" i="36"/>
  <c r="C24" i="35"/>
  <c r="E24" l="1"/>
  <c r="F24"/>
</calcChain>
</file>

<file path=xl/sharedStrings.xml><?xml version="1.0" encoding="utf-8"?>
<sst xmlns="http://schemas.openxmlformats.org/spreadsheetml/2006/main" count="365" uniqueCount="61">
  <si>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</si>
  <si>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</si>
  <si>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</si>
  <si>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</si>
  <si>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</si>
  <si>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</si>
  <si>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</si>
  <si>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</si>
  <si>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</si>
  <si>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</si>
  <si>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</si>
  <si>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</si>
  <si>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</si>
  <si>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</si>
  <si>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</si>
  <si>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</si>
  <si>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</si>
  <si>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</si>
  <si>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</si>
  <si>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</si>
  <si>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</si>
  <si>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</si>
  <si>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</si>
  <si>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</si>
  <si>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</si>
  <si>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</si>
  <si>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</si>
  <si>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</si>
  <si>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</si>
  <si>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</si>
  <si>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</si>
  <si>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</si>
  <si>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</si>
  <si>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</si>
  <si>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</si>
  <si>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</si>
  <si>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</si>
  <si>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</si>
  <si>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</si>
  <si>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</si>
  <si>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</si>
  <si>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</si>
  <si>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</si>
  <si>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</si>
  <si>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</si>
  <si>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</si>
  <si>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</si>
  <si>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</si>
  <si>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 xml:space="preserve">Кошторис та фінансовий звіт  про надходження та використання   коштів станом на 01.10.2019 року  </t>
  </si>
  <si>
    <t>Новопразький  навчально-виховний  комплекс Новопразької селищної ради Олександрійського району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</si>
  <si>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Новопразької селищної ради Олександрійського району Кіровоградської області</t>
  </si>
  <si>
    <t>Новопразька загальноосвітня школа І-ІІ ступенів Новопразької селищної ради Олександрійського району Кіровоградської області</t>
  </si>
  <si>
    <t>Шарівський навчально-виховний комплекс «загальноосвітня школа І-ІІI ступенів –дошкільний навчальний заклад» Новопразької селищної ради Олександрійського району Кіровоградської області</t>
  </si>
  <si>
    <t>Пантазіївська філія Новопразького навчально- виховного комплексу Новопразької селищної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</si>
  <si>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01.01.2021року  </t>
  </si>
  <si>
    <t xml:space="preserve">Інформація про перелік товарів,робіт і послуг отриманих як благодійна допомога </t>
  </si>
  <si>
    <t xml:space="preserve">Медикаменти та перевязувальні матеріали </t>
  </si>
  <si>
    <t xml:space="preserve">Кошторис та фінансовий звіт  про надходження та використання   коштів станом на 01.01.2021 року  </t>
  </si>
  <si>
    <t>Інформація про перелік товарів,робіт і послуг отриманих як благодійна допомога</t>
  </si>
  <si>
    <t>Бензин,ДП</t>
  </si>
  <si>
    <t>Диз. Пальне,бензин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</si>
</sst>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2" fontId="3" fillId="3" borderId="1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2" borderId="1" xfId="0" applyNumberFormat="1" applyFont="1" applyFill="1" applyBorder="1"/>
    <xf numFmtId="2" fontId="5" fillId="3" borderId="1" xfId="0" applyNumberFormat="1" applyFont="1" applyFill="1" applyBorder="1"/>
    <xf numFmtId="0" fontId="0" fillId="3" borderId="5" xfId="0" applyFill="1" applyBorder="1"/>
    <xf numFmtId="0" fontId="0" fillId="3" borderId="0" xfId="0" applyFill="1"/>
    <xf numFmtId="2" fontId="2" fillId="2" borderId="1" xfId="0" applyNumberFormat="1" applyFont="1" applyFill="1" applyBorder="1"/>
    <xf numFmtId="0" fontId="0" fillId="2" borderId="0" xfId="0" applyFill="1"/>
    <xf numFmtId="2" fontId="3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/>
    <xf numFmtId="0" fontId="0" fillId="2" borderId="5" xfId="0" applyFill="1" applyBorder="1"/>
    <xf numFmtId="2" fontId="3" fillId="2" borderId="1" xfId="0" applyNumberFormat="1" applyFont="1" applyFill="1" applyBorder="1" applyAlignment="1">
      <alignment horizontal="right" wrapText="1"/>
    </xf>
    <xf numFmtId="2" fontId="0" fillId="2" borderId="0" xfId="0" applyNumberForma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5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5" fillId="2" borderId="3" xfId="0" applyNumberFormat="1" applyFont="1" applyFill="1" applyBorder="1" applyAlignment="1"/>
    <xf numFmtId="2" fontId="5" fillId="2" borderId="4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5" fillId="2" borderId="1" xfId="0" applyNumberFormat="1" applyFont="1" applyFill="1" applyBorder="1" applyAlignment="1"/>
    <xf numFmtId="0" fontId="4" fillId="0" borderId="0" xfId="0" applyFont="1" applyAlignment="1">
      <alignment wrapText="1"/>
    </xf>
    <xf numFmtId="2" fontId="3" fillId="2" borderId="3" xfId="0" applyNumberFormat="1" applyFont="1" applyFill="1" applyBorder="1" applyAlignment="1"/>
    <xf numFmtId="2" fontId="3" fillId="2" borderId="4" xfId="0" applyNumberFormat="1" applyFont="1" applyFill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5" fillId="3" borderId="3" xfId="0" applyNumberFormat="1" applyFont="1" applyFill="1" applyBorder="1" applyAlignment="1"/>
    <xf numFmtId="2" fontId="5" fillId="3" borderId="4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I5" sqref="I5"/>
    </sheetView>
  </sheetViews>
  <sheetFormatPr defaultRowHeight="14.4"/>
  <cols>
    <col min="1" max="1" width="40.88671875" style="3" customWidth="1"/>
    <col min="2" max="2" width="9.88671875" style="1" customWidth="1"/>
    <col min="3" max="3" width="17.6640625" customWidth="1"/>
    <col min="4" max="4" width="15.33203125" customWidth="1"/>
    <col min="5" max="5" width="10" hidden="1" customWidth="1"/>
    <col min="6" max="6" width="11.109375" customWidth="1"/>
  </cols>
  <sheetData>
    <row r="2" spans="1:6" ht="57" customHeight="1">
      <c r="A2" s="49" t="s">
        <v>54</v>
      </c>
      <c r="B2" s="50"/>
      <c r="C2" s="50"/>
      <c r="D2" s="50"/>
    </row>
    <row r="3" spans="1:6" ht="53.25" customHeight="1">
      <c r="A3" s="71" t="s">
        <v>49</v>
      </c>
      <c r="B3" s="72"/>
      <c r="C3" s="72"/>
      <c r="D3" s="72"/>
    </row>
    <row r="4" spans="1:6" ht="39.75" customHeight="1">
      <c r="A4" s="67" t="s">
        <v>23</v>
      </c>
      <c r="B4" s="68"/>
      <c r="C4" s="68"/>
      <c r="D4" s="68"/>
    </row>
    <row r="5" spans="1:6" s="2" customFormat="1" ht="75" customHeight="1">
      <c r="A5" s="9" t="s">
        <v>0</v>
      </c>
      <c r="B5" s="9" t="s">
        <v>1</v>
      </c>
      <c r="C5" s="10" t="s">
        <v>22</v>
      </c>
      <c r="D5" s="10" t="s">
        <v>16</v>
      </c>
    </row>
    <row r="6" spans="1:6" s="2" customFormat="1" ht="18">
      <c r="A6" s="21" t="s">
        <v>21</v>
      </c>
      <c r="B6" s="16">
        <v>2111</v>
      </c>
      <c r="C6" s="44">
        <v>5984624.1799999997</v>
      </c>
      <c r="D6" s="44">
        <v>5984624.1799999997</v>
      </c>
      <c r="E6" s="48">
        <f>C6-D6</f>
        <v>0</v>
      </c>
      <c r="F6" s="48">
        <f>C6-D6</f>
        <v>0</v>
      </c>
    </row>
    <row r="7" spans="1:6" s="2" customFormat="1" ht="18">
      <c r="A7" s="21" t="s">
        <v>40</v>
      </c>
      <c r="B7" s="16">
        <v>2120</v>
      </c>
      <c r="C7" s="44">
        <v>1314184.96</v>
      </c>
      <c r="D7" s="44">
        <v>1314184.96</v>
      </c>
      <c r="E7" s="48">
        <f t="shared" ref="E7:E24" si="0">C7-D7</f>
        <v>0</v>
      </c>
      <c r="F7" s="48">
        <f t="shared" ref="F7:F24" si="1">C7-D7</f>
        <v>0</v>
      </c>
    </row>
    <row r="8" spans="1:6" ht="35.4">
      <c r="A8" s="11" t="s">
        <v>2</v>
      </c>
      <c r="B8" s="16">
        <v>2210</v>
      </c>
      <c r="C8" s="20">
        <f>663809.7</f>
        <v>663809.69999999995</v>
      </c>
      <c r="D8" s="20">
        <f>663809.7</f>
        <v>663809.69999999995</v>
      </c>
      <c r="E8" s="48">
        <f t="shared" si="0"/>
        <v>0</v>
      </c>
      <c r="F8" s="48">
        <f t="shared" si="1"/>
        <v>0</v>
      </c>
    </row>
    <row r="9" spans="1:6" ht="18">
      <c r="A9" s="11" t="s">
        <v>3</v>
      </c>
      <c r="B9" s="16">
        <v>2230</v>
      </c>
      <c r="C9" s="20">
        <f>266218.1+77156.9</f>
        <v>343375</v>
      </c>
      <c r="D9" s="20">
        <f>266218.1+77156.9</f>
        <v>343375</v>
      </c>
      <c r="E9" s="48">
        <f t="shared" si="0"/>
        <v>0</v>
      </c>
      <c r="F9" s="48">
        <f t="shared" si="1"/>
        <v>0</v>
      </c>
    </row>
    <row r="10" spans="1:6" ht="35.4">
      <c r="A10" s="11" t="s">
        <v>4</v>
      </c>
      <c r="B10" s="16">
        <v>2240</v>
      </c>
      <c r="C10" s="20">
        <v>69652.08</v>
      </c>
      <c r="D10" s="20">
        <v>69652.08</v>
      </c>
      <c r="E10" s="48">
        <f t="shared" si="0"/>
        <v>0</v>
      </c>
      <c r="F10" s="48">
        <f t="shared" si="1"/>
        <v>0</v>
      </c>
    </row>
    <row r="11" spans="1:6" ht="35.4">
      <c r="A11" s="11" t="s">
        <v>56</v>
      </c>
      <c r="B11" s="16">
        <v>2220</v>
      </c>
      <c r="C11" s="20">
        <v>8250.89</v>
      </c>
      <c r="D11" s="20">
        <v>8250.89</v>
      </c>
      <c r="E11" s="48">
        <f t="shared" si="0"/>
        <v>0</v>
      </c>
      <c r="F11" s="48">
        <f t="shared" si="1"/>
        <v>0</v>
      </c>
    </row>
    <row r="12" spans="1:6" ht="18">
      <c r="A12" s="11" t="s">
        <v>5</v>
      </c>
      <c r="B12" s="16">
        <v>2271</v>
      </c>
      <c r="C12" s="20"/>
      <c r="D12" s="20"/>
      <c r="E12" s="48">
        <f t="shared" si="0"/>
        <v>0</v>
      </c>
      <c r="F12" s="48">
        <f t="shared" si="1"/>
        <v>0</v>
      </c>
    </row>
    <row r="13" spans="1:6" ht="35.4">
      <c r="A13" s="11" t="s">
        <v>6</v>
      </c>
      <c r="B13" s="16">
        <v>2272</v>
      </c>
      <c r="C13" s="20">
        <v>7470</v>
      </c>
      <c r="D13" s="20">
        <v>7470</v>
      </c>
      <c r="E13" s="48">
        <f t="shared" si="0"/>
        <v>0</v>
      </c>
      <c r="F13" s="48">
        <f t="shared" si="1"/>
        <v>0</v>
      </c>
    </row>
    <row r="14" spans="1:6" ht="18">
      <c r="A14" s="11" t="s">
        <v>7</v>
      </c>
      <c r="B14" s="16">
        <v>2273</v>
      </c>
      <c r="C14" s="20">
        <v>53041.02</v>
      </c>
      <c r="D14" s="20">
        <v>53041.02</v>
      </c>
      <c r="E14" s="48">
        <f t="shared" si="0"/>
        <v>0</v>
      </c>
      <c r="F14" s="48">
        <f t="shared" si="1"/>
        <v>0</v>
      </c>
    </row>
    <row r="15" spans="1:6" ht="18">
      <c r="A15" s="11" t="s">
        <v>8</v>
      </c>
      <c r="B15" s="16">
        <v>2274</v>
      </c>
      <c r="C15" s="20"/>
      <c r="D15" s="20"/>
      <c r="E15" s="48">
        <f t="shared" si="0"/>
        <v>0</v>
      </c>
      <c r="F15" s="48">
        <f t="shared" si="1"/>
        <v>0</v>
      </c>
    </row>
    <row r="16" spans="1:6" ht="18">
      <c r="A16" s="11" t="s">
        <v>9</v>
      </c>
      <c r="B16" s="16">
        <v>2275</v>
      </c>
      <c r="C16" s="20">
        <v>397312.33</v>
      </c>
      <c r="D16" s="20">
        <v>397312.33</v>
      </c>
      <c r="E16" s="48">
        <f t="shared" si="0"/>
        <v>0</v>
      </c>
      <c r="F16" s="48">
        <f t="shared" si="1"/>
        <v>0</v>
      </c>
    </row>
    <row r="17" spans="1:9" ht="33" customHeight="1">
      <c r="A17" s="11" t="s">
        <v>10</v>
      </c>
      <c r="B17" s="16">
        <v>2282</v>
      </c>
      <c r="C17" s="20">
        <v>2757</v>
      </c>
      <c r="D17" s="20">
        <v>2757</v>
      </c>
      <c r="E17" s="48">
        <f t="shared" si="0"/>
        <v>0</v>
      </c>
      <c r="F17" s="48">
        <f t="shared" si="1"/>
        <v>0</v>
      </c>
    </row>
    <row r="18" spans="1:9" ht="18" customHeight="1">
      <c r="A18" s="11" t="s">
        <v>13</v>
      </c>
      <c r="B18" s="16">
        <v>2730</v>
      </c>
      <c r="C18" s="20"/>
      <c r="D18" s="20"/>
      <c r="E18" s="48">
        <f t="shared" si="0"/>
        <v>0</v>
      </c>
      <c r="F18" s="48">
        <f t="shared" si="1"/>
        <v>0</v>
      </c>
    </row>
    <row r="19" spans="1:9" ht="15.75" customHeight="1">
      <c r="A19" s="11" t="s">
        <v>14</v>
      </c>
      <c r="B19" s="16">
        <v>2800</v>
      </c>
      <c r="C19" s="20">
        <f>18136.25+8663.96+2690.89</f>
        <v>29491.1</v>
      </c>
      <c r="D19" s="20">
        <f>18136.25+8663.96+2690.89</f>
        <v>29491.1</v>
      </c>
      <c r="E19" s="48">
        <f t="shared" si="0"/>
        <v>0</v>
      </c>
      <c r="F19" s="48">
        <f t="shared" si="1"/>
        <v>0</v>
      </c>
      <c r="I19" t="s">
        <v>18</v>
      </c>
    </row>
    <row r="20" spans="1:9" ht="35.25" customHeight="1">
      <c r="A20" s="11" t="s">
        <v>11</v>
      </c>
      <c r="B20" s="16">
        <v>3110</v>
      </c>
      <c r="C20" s="20">
        <v>233025</v>
      </c>
      <c r="D20" s="20">
        <v>233025</v>
      </c>
      <c r="E20" s="48">
        <f t="shared" si="0"/>
        <v>0</v>
      </c>
      <c r="F20" s="48">
        <f t="shared" si="1"/>
        <v>0</v>
      </c>
      <c r="H20" s="30"/>
    </row>
    <row r="21" spans="1:9" ht="35.4">
      <c r="A21" s="11" t="s">
        <v>19</v>
      </c>
      <c r="B21" s="16">
        <v>3122</v>
      </c>
      <c r="C21" s="20"/>
      <c r="D21" s="20"/>
      <c r="E21" s="48">
        <f t="shared" si="0"/>
        <v>0</v>
      </c>
      <c r="F21" s="48">
        <f t="shared" si="1"/>
        <v>0</v>
      </c>
      <c r="I21" t="s">
        <v>18</v>
      </c>
    </row>
    <row r="22" spans="1:9" ht="35.4">
      <c r="A22" s="11" t="s">
        <v>20</v>
      </c>
      <c r="B22" s="16">
        <v>3132</v>
      </c>
      <c r="C22" s="20"/>
      <c r="D22" s="20"/>
      <c r="E22" s="48">
        <f t="shared" si="0"/>
        <v>0</v>
      </c>
      <c r="F22" s="48">
        <f t="shared" si="1"/>
        <v>0</v>
      </c>
    </row>
    <row r="23" spans="1:9" ht="35.4">
      <c r="A23" s="26" t="s">
        <v>41</v>
      </c>
      <c r="B23" s="16">
        <v>3142</v>
      </c>
      <c r="C23" s="20"/>
      <c r="D23" s="20"/>
      <c r="E23" s="48">
        <f t="shared" si="0"/>
        <v>0</v>
      </c>
      <c r="F23" s="48">
        <f t="shared" si="1"/>
        <v>0</v>
      </c>
    </row>
    <row r="24" spans="1:9" ht="17.399999999999999">
      <c r="A24" s="11" t="s">
        <v>12</v>
      </c>
      <c r="B24" s="12"/>
      <c r="C24" s="42">
        <f>SUM(C6:C23)</f>
        <v>9106993.2599999979</v>
      </c>
      <c r="D24" s="42">
        <f>SUM(D6:D23)</f>
        <v>9106993.2599999979</v>
      </c>
      <c r="E24" s="48">
        <f t="shared" si="0"/>
        <v>0</v>
      </c>
      <c r="F24" s="48">
        <f t="shared" si="1"/>
        <v>0</v>
      </c>
    </row>
    <row r="25" spans="1:9">
      <c r="C25" s="4"/>
      <c r="D25" s="4"/>
    </row>
    <row r="26" spans="1:9">
      <c r="C26" s="4"/>
      <c r="D26" s="4"/>
    </row>
    <row r="27" spans="1:9" ht="29.25" customHeight="1">
      <c r="A27" s="49" t="s">
        <v>24</v>
      </c>
      <c r="B27" s="69"/>
      <c r="C27" s="69"/>
      <c r="D27" s="69"/>
    </row>
    <row r="28" spans="1:9">
      <c r="D28" s="25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38">
        <v>240</v>
      </c>
      <c r="D30" s="38">
        <v>240</v>
      </c>
      <c r="F30" s="22"/>
    </row>
    <row r="31" spans="1:9" ht="18">
      <c r="A31" s="12" t="s">
        <v>3</v>
      </c>
      <c r="B31" s="17">
        <v>2230</v>
      </c>
      <c r="C31" s="38">
        <v>1462</v>
      </c>
      <c r="D31" s="38">
        <v>1462</v>
      </c>
      <c r="F31" s="22">
        <f t="shared" ref="F31:F37" si="2">C31-D31</f>
        <v>0</v>
      </c>
    </row>
    <row r="32" spans="1:9" ht="18">
      <c r="A32" s="12" t="s">
        <v>4</v>
      </c>
      <c r="B32" s="17">
        <v>2240</v>
      </c>
      <c r="C32" s="29"/>
      <c r="D32" s="29"/>
      <c r="F32" s="22">
        <f t="shared" si="2"/>
        <v>0</v>
      </c>
    </row>
    <row r="33" spans="1:6" ht="18">
      <c r="A33" s="31" t="s">
        <v>9</v>
      </c>
      <c r="B33" s="17">
        <v>2275</v>
      </c>
      <c r="C33" s="29">
        <v>200</v>
      </c>
      <c r="D33" s="29">
        <v>200</v>
      </c>
      <c r="F33" s="22">
        <f t="shared" si="2"/>
        <v>0</v>
      </c>
    </row>
    <row r="34" spans="1:6" ht="18">
      <c r="A34" s="11" t="s">
        <v>14</v>
      </c>
      <c r="B34" s="17">
        <v>2800</v>
      </c>
      <c r="C34" s="13"/>
      <c r="D34" s="13"/>
      <c r="F34" s="22">
        <f t="shared" si="2"/>
        <v>0</v>
      </c>
    </row>
    <row r="35" spans="1:6" ht="52.8">
      <c r="A35" s="11" t="s">
        <v>11</v>
      </c>
      <c r="B35" s="17">
        <v>3110</v>
      </c>
      <c r="C35" s="13"/>
      <c r="D35" s="13"/>
      <c r="F35" s="22">
        <f t="shared" si="2"/>
        <v>0</v>
      </c>
    </row>
    <row r="36" spans="1:6" ht="18">
      <c r="A36" s="18" t="s">
        <v>15</v>
      </c>
      <c r="B36" s="19">
        <v>3132</v>
      </c>
      <c r="C36" s="20"/>
      <c r="D36" s="20"/>
      <c r="F36" s="22">
        <f t="shared" si="2"/>
        <v>0</v>
      </c>
    </row>
    <row r="37" spans="1:6" ht="18">
      <c r="A37" s="11" t="s">
        <v>12</v>
      </c>
      <c r="B37" s="17"/>
      <c r="C37" s="14">
        <f>SUM(C30:C36)</f>
        <v>1902</v>
      </c>
      <c r="D37" s="14">
        <f>SUM(D30:D36)</f>
        <v>1902</v>
      </c>
      <c r="F37" s="22">
        <f t="shared" si="2"/>
        <v>0</v>
      </c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1" t="s">
        <v>25</v>
      </c>
      <c r="B41" s="52"/>
      <c r="C41" s="52"/>
      <c r="D41" s="52"/>
    </row>
    <row r="42" spans="1:6">
      <c r="A42" s="1"/>
      <c r="B42" s="5"/>
      <c r="C42" s="4"/>
      <c r="D42" s="4"/>
    </row>
    <row r="43" spans="1:6" ht="69.599999999999994">
      <c r="A43" s="15" t="s">
        <v>0</v>
      </c>
      <c r="B43" s="15" t="s">
        <v>1</v>
      </c>
      <c r="C43" s="10" t="s">
        <v>22</v>
      </c>
      <c r="D43" s="10" t="s">
        <v>17</v>
      </c>
    </row>
    <row r="44" spans="1:6" ht="35.4">
      <c r="A44" s="11" t="s">
        <v>2</v>
      </c>
      <c r="B44" s="17">
        <v>2210</v>
      </c>
      <c r="C44" s="38">
        <v>6093.2</v>
      </c>
      <c r="D44" s="38">
        <v>6093.2</v>
      </c>
      <c r="F44" s="22">
        <f t="shared" ref="F44:F45" si="3">C44-D44</f>
        <v>0</v>
      </c>
    </row>
    <row r="45" spans="1:6" ht="18">
      <c r="A45" s="12" t="s">
        <v>3</v>
      </c>
      <c r="B45" s="17">
        <v>2230</v>
      </c>
      <c r="C45" s="38">
        <v>9130.2900000000009</v>
      </c>
      <c r="D45" s="38">
        <v>9130.2900000000009</v>
      </c>
      <c r="F45" s="22">
        <f t="shared" si="3"/>
        <v>0</v>
      </c>
    </row>
    <row r="46" spans="1:6" ht="18">
      <c r="A46" s="12" t="s">
        <v>4</v>
      </c>
      <c r="B46" s="17">
        <v>2240</v>
      </c>
      <c r="C46" s="38"/>
      <c r="D46" s="38"/>
      <c r="F46" s="22"/>
    </row>
    <row r="47" spans="1:6" ht="18">
      <c r="A47" s="12" t="s">
        <v>9</v>
      </c>
      <c r="B47" s="17">
        <v>2275</v>
      </c>
      <c r="C47" s="38"/>
      <c r="D47" s="38"/>
      <c r="F47" s="22"/>
    </row>
    <row r="48" spans="1:6" ht="18">
      <c r="A48" s="11" t="s">
        <v>14</v>
      </c>
      <c r="B48" s="17">
        <v>2800</v>
      </c>
      <c r="C48" s="38"/>
      <c r="D48" s="38"/>
      <c r="F48" s="22"/>
    </row>
    <row r="49" spans="1:6" ht="52.8">
      <c r="A49" s="11" t="s">
        <v>11</v>
      </c>
      <c r="B49" s="17">
        <v>3110</v>
      </c>
      <c r="C49" s="38"/>
      <c r="D49" s="38"/>
      <c r="F49" s="22"/>
    </row>
    <row r="50" spans="1:6" ht="18">
      <c r="A50" s="18" t="s">
        <v>15</v>
      </c>
      <c r="B50" s="19">
        <v>3132</v>
      </c>
      <c r="C50" s="20"/>
      <c r="D50" s="20"/>
      <c r="F50" s="22"/>
    </row>
    <row r="51" spans="1:6" ht="18">
      <c r="A51" s="11" t="s">
        <v>12</v>
      </c>
      <c r="B51" s="17"/>
      <c r="C51" s="42">
        <f>C44+C45+C48+C49+C50</f>
        <v>15223.490000000002</v>
      </c>
      <c r="D51" s="42">
        <f>D44+D45+D48+D49+D50</f>
        <v>15223.490000000002</v>
      </c>
      <c r="F51" s="22"/>
    </row>
    <row r="54" spans="1:6" ht="35.25" customHeight="1">
      <c r="A54" s="51" t="s">
        <v>55</v>
      </c>
      <c r="B54" s="52"/>
      <c r="C54" s="52"/>
      <c r="D54" s="52"/>
    </row>
    <row r="56" spans="1:6" ht="17.399999999999999">
      <c r="A56" s="53" t="s">
        <v>47</v>
      </c>
      <c r="B56" s="54"/>
      <c r="C56" s="55" t="s">
        <v>27</v>
      </c>
      <c r="D56" s="54"/>
    </row>
    <row r="57" spans="1:6" ht="18">
      <c r="A57" s="31" t="s">
        <v>35</v>
      </c>
      <c r="B57" s="27">
        <v>2210</v>
      </c>
      <c r="C57" s="70">
        <f>260</f>
        <v>260</v>
      </c>
      <c r="D57" s="70"/>
    </row>
    <row r="58" spans="1:6" ht="18">
      <c r="A58" s="31" t="s">
        <v>29</v>
      </c>
      <c r="B58" s="27">
        <v>2210</v>
      </c>
      <c r="C58" s="65"/>
      <c r="D58" s="66"/>
    </row>
    <row r="59" spans="1:6" ht="18">
      <c r="A59" s="31" t="s">
        <v>32</v>
      </c>
      <c r="B59" s="27">
        <v>2210</v>
      </c>
      <c r="C59" s="61">
        <f>3360+2473.2</f>
        <v>5833.2</v>
      </c>
      <c r="D59" s="62"/>
    </row>
    <row r="60" spans="1:6" ht="18">
      <c r="A60" s="31" t="s">
        <v>37</v>
      </c>
      <c r="B60" s="28">
        <v>3110.221</v>
      </c>
      <c r="C60" s="65"/>
      <c r="D60" s="66"/>
    </row>
    <row r="61" spans="1:6" ht="18">
      <c r="A61" s="31" t="s">
        <v>28</v>
      </c>
      <c r="B61" s="27">
        <v>2210</v>
      </c>
      <c r="C61" s="61"/>
      <c r="D61" s="62"/>
    </row>
    <row r="62" spans="1:6" ht="18">
      <c r="A62" s="31" t="s">
        <v>30</v>
      </c>
      <c r="B62" s="27">
        <v>2210</v>
      </c>
      <c r="C62" s="65"/>
      <c r="D62" s="66"/>
    </row>
    <row r="63" spans="1:6" ht="18">
      <c r="A63" s="31" t="s">
        <v>36</v>
      </c>
      <c r="B63" s="27">
        <v>2210</v>
      </c>
      <c r="C63" s="65"/>
      <c r="D63" s="66"/>
    </row>
    <row r="64" spans="1:6" ht="18">
      <c r="A64" s="31" t="s">
        <v>31</v>
      </c>
      <c r="B64" s="27">
        <v>3110</v>
      </c>
      <c r="C64" s="61"/>
      <c r="D64" s="62"/>
    </row>
    <row r="65" spans="1:4" ht="18">
      <c r="A65" s="31" t="s">
        <v>33</v>
      </c>
      <c r="B65" s="27">
        <v>2210</v>
      </c>
      <c r="C65" s="61"/>
      <c r="D65" s="62"/>
    </row>
    <row r="66" spans="1:4" ht="18">
      <c r="A66" s="31" t="s">
        <v>34</v>
      </c>
      <c r="B66" s="27">
        <v>2210</v>
      </c>
      <c r="C66" s="61"/>
      <c r="D66" s="62"/>
    </row>
    <row r="67" spans="1:4" ht="18">
      <c r="A67" s="31" t="s">
        <v>46</v>
      </c>
      <c r="B67" s="27">
        <v>2240</v>
      </c>
      <c r="C67" s="61"/>
      <c r="D67" s="62"/>
    </row>
    <row r="68" spans="1:4" ht="18">
      <c r="A68" s="31" t="s">
        <v>38</v>
      </c>
      <c r="B68" s="27">
        <v>2230</v>
      </c>
      <c r="C68" s="61">
        <v>6093.2</v>
      </c>
      <c r="D68" s="62"/>
    </row>
    <row r="69" spans="1:4" ht="18">
      <c r="A69" s="31" t="s">
        <v>39</v>
      </c>
      <c r="B69" s="27">
        <v>2210</v>
      </c>
      <c r="C69" s="61"/>
      <c r="D69" s="62"/>
    </row>
    <row r="70" spans="1:4" ht="18">
      <c r="A70" s="31" t="s">
        <v>45</v>
      </c>
      <c r="B70" s="27">
        <v>2210</v>
      </c>
      <c r="C70" s="61"/>
      <c r="D70" s="62"/>
    </row>
    <row r="71" spans="1:4" ht="18">
      <c r="A71" s="31" t="s">
        <v>43</v>
      </c>
      <c r="B71" s="27">
        <v>2210</v>
      </c>
      <c r="C71" s="61"/>
      <c r="D71" s="62"/>
    </row>
    <row r="72" spans="1:4" ht="18">
      <c r="A72" s="31" t="s">
        <v>42</v>
      </c>
      <c r="B72" s="27">
        <v>2210</v>
      </c>
      <c r="C72" s="61"/>
      <c r="D72" s="62"/>
    </row>
    <row r="73" spans="1:4" ht="18">
      <c r="A73" s="31" t="s">
        <v>44</v>
      </c>
      <c r="B73" s="32">
        <v>2210</v>
      </c>
      <c r="C73" s="61"/>
      <c r="D73" s="62"/>
    </row>
    <row r="74" spans="1:4" ht="18">
      <c r="A74" s="57"/>
      <c r="B74" s="58"/>
      <c r="C74" s="61"/>
      <c r="D74" s="62"/>
    </row>
    <row r="75" spans="1:4" ht="18">
      <c r="A75" s="57"/>
      <c r="B75" s="58"/>
      <c r="C75" s="63">
        <f>SUM(C57:D74)</f>
        <v>12186.4</v>
      </c>
      <c r="D75" s="64"/>
    </row>
  </sheetData>
  <mergeCells count="29"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3"/>
  <sheetViews>
    <sheetView topLeftCell="A5" workbookViewId="0">
      <selection activeCell="C11" sqref="C11"/>
    </sheetView>
  </sheetViews>
  <sheetFormatPr defaultRowHeight="14.4"/>
  <cols>
    <col min="1" max="1" width="40.88671875" style="3" customWidth="1"/>
    <col min="2" max="2" width="8.88671875" style="1" customWidth="1"/>
    <col min="3" max="3" width="17.88671875" customWidth="1"/>
    <col min="4" max="4" width="17" customWidth="1"/>
    <col min="5" max="5" width="10.5546875" hidden="1" customWidth="1"/>
    <col min="6" max="6" width="10.88671875" customWidth="1"/>
  </cols>
  <sheetData>
    <row r="2" spans="1:6" ht="66.75" customHeight="1">
      <c r="A2" s="49" t="s">
        <v>57</v>
      </c>
      <c r="B2" s="50"/>
      <c r="C2" s="50"/>
      <c r="D2" s="50"/>
    </row>
    <row r="3" spans="1:6" ht="83.25" customHeight="1">
      <c r="A3" s="71" t="s">
        <v>50</v>
      </c>
      <c r="B3" s="78"/>
      <c r="C3" s="78"/>
      <c r="D3" s="78"/>
    </row>
    <row r="4" spans="1:6" ht="39.75" customHeight="1">
      <c r="A4" s="67" t="s">
        <v>23</v>
      </c>
      <c r="B4" s="68"/>
      <c r="C4" s="68"/>
      <c r="D4" s="68"/>
    </row>
    <row r="5" spans="1:6" s="2" customFormat="1" ht="72.75" customHeight="1">
      <c r="A5" s="9" t="s">
        <v>0</v>
      </c>
      <c r="B5" s="9" t="s">
        <v>1</v>
      </c>
      <c r="C5" s="10" t="s">
        <v>22</v>
      </c>
      <c r="D5" s="10" t="s">
        <v>16</v>
      </c>
    </row>
    <row r="6" spans="1:6" s="2" customFormat="1" ht="18">
      <c r="A6" s="21" t="s">
        <v>21</v>
      </c>
      <c r="B6" s="16">
        <v>2111</v>
      </c>
      <c r="C6" s="44">
        <f>3339323.51+532967.82+43139.64+3812.76</f>
        <v>3919243.7299999995</v>
      </c>
      <c r="D6" s="44">
        <f>3339323.51+532967.82+43139.64+3812.76</f>
        <v>3919243.7299999995</v>
      </c>
      <c r="E6" s="22">
        <f>C6-D6</f>
        <v>0</v>
      </c>
      <c r="F6" s="22">
        <f>C6-D6</f>
        <v>0</v>
      </c>
    </row>
    <row r="7" spans="1:6" s="2" customFormat="1" ht="18">
      <c r="A7" s="21" t="s">
        <v>40</v>
      </c>
      <c r="B7" s="16">
        <v>2120</v>
      </c>
      <c r="C7" s="44">
        <f>729917.84+123097.28+9490.73+838.81</f>
        <v>863344.66</v>
      </c>
      <c r="D7" s="44">
        <f>729917.84+123097.28+9490.73+838.81</f>
        <v>863344.66</v>
      </c>
      <c r="E7" s="22">
        <f t="shared" ref="E7:E24" si="0">C7-D7</f>
        <v>0</v>
      </c>
      <c r="F7" s="22">
        <f t="shared" ref="F7:F24" si="1">C7-D7</f>
        <v>0</v>
      </c>
    </row>
    <row r="8" spans="1:6" ht="35.4">
      <c r="A8" s="11" t="s">
        <v>2</v>
      </c>
      <c r="B8" s="16">
        <v>2210</v>
      </c>
      <c r="C8" s="20">
        <f>451890.68</f>
        <v>451890.68</v>
      </c>
      <c r="D8" s="20">
        <f>451890.68</f>
        <v>451890.68</v>
      </c>
      <c r="E8" s="22">
        <f t="shared" si="0"/>
        <v>0</v>
      </c>
      <c r="F8" s="22">
        <f t="shared" si="1"/>
        <v>0</v>
      </c>
    </row>
    <row r="9" spans="1:6" ht="18">
      <c r="A9" s="11" t="s">
        <v>3</v>
      </c>
      <c r="B9" s="16">
        <v>2230</v>
      </c>
      <c r="C9" s="20">
        <f>123328.44+98749.52+50000+31700+44872.35</f>
        <v>348650.31</v>
      </c>
      <c r="D9" s="20">
        <f>123328.44+98749.52+50000+31700+44872.35</f>
        <v>348650.31</v>
      </c>
      <c r="E9" s="22">
        <f t="shared" si="0"/>
        <v>0</v>
      </c>
      <c r="F9" s="22">
        <f t="shared" si="1"/>
        <v>0</v>
      </c>
    </row>
    <row r="10" spans="1:6" ht="35.4">
      <c r="A10" s="11" t="s">
        <v>4</v>
      </c>
      <c r="B10" s="16">
        <v>2240</v>
      </c>
      <c r="C10" s="20">
        <v>38918.79</v>
      </c>
      <c r="D10" s="20">
        <v>38918.79</v>
      </c>
      <c r="E10" s="22">
        <f t="shared" si="0"/>
        <v>0</v>
      </c>
      <c r="F10" s="22">
        <f t="shared" si="1"/>
        <v>0</v>
      </c>
    </row>
    <row r="11" spans="1:6" ht="35.4">
      <c r="A11" s="31" t="s">
        <v>56</v>
      </c>
      <c r="B11" s="16">
        <v>2220</v>
      </c>
      <c r="C11" s="20">
        <f>3061.8+7260</f>
        <v>10321.799999999999</v>
      </c>
      <c r="D11" s="20">
        <f>3061.8+7260</f>
        <v>10321.799999999999</v>
      </c>
      <c r="E11" s="22">
        <f t="shared" si="0"/>
        <v>0</v>
      </c>
      <c r="F11" s="22">
        <f t="shared" si="1"/>
        <v>0</v>
      </c>
    </row>
    <row r="12" spans="1:6" ht="18">
      <c r="A12" s="11" t="s">
        <v>5</v>
      </c>
      <c r="B12" s="16">
        <v>2271</v>
      </c>
      <c r="C12" s="20"/>
      <c r="D12" s="20"/>
      <c r="E12" s="22">
        <f t="shared" si="0"/>
        <v>0</v>
      </c>
      <c r="F12" s="22">
        <f t="shared" si="1"/>
        <v>0</v>
      </c>
    </row>
    <row r="13" spans="1:6" ht="35.4">
      <c r="A13" s="11" t="s">
        <v>6</v>
      </c>
      <c r="B13" s="16">
        <v>2272</v>
      </c>
      <c r="C13" s="20">
        <v>15139.2</v>
      </c>
      <c r="D13" s="20">
        <v>15139.2</v>
      </c>
      <c r="E13" s="22">
        <f t="shared" si="0"/>
        <v>0</v>
      </c>
      <c r="F13" s="22">
        <f t="shared" si="1"/>
        <v>0</v>
      </c>
    </row>
    <row r="14" spans="1:6" ht="18">
      <c r="A14" s="11" t="s">
        <v>7</v>
      </c>
      <c r="B14" s="16">
        <v>2273</v>
      </c>
      <c r="C14" s="20">
        <f>249752.8+1143.23</f>
        <v>250896.03</v>
      </c>
      <c r="D14" s="20">
        <f>249752.8+1143.23</f>
        <v>250896.03</v>
      </c>
      <c r="E14" s="22">
        <f t="shared" si="0"/>
        <v>0</v>
      </c>
      <c r="F14" s="22">
        <f t="shared" si="1"/>
        <v>0</v>
      </c>
    </row>
    <row r="15" spans="1:6" ht="18">
      <c r="A15" s="11" t="s">
        <v>8</v>
      </c>
      <c r="B15" s="16">
        <v>2274</v>
      </c>
      <c r="C15" s="20"/>
      <c r="D15" s="20"/>
      <c r="E15" s="22">
        <f t="shared" si="0"/>
        <v>0</v>
      </c>
      <c r="F15" s="22">
        <f t="shared" si="1"/>
        <v>0</v>
      </c>
    </row>
    <row r="16" spans="1:6" ht="18">
      <c r="A16" s="11" t="s">
        <v>9</v>
      </c>
      <c r="B16" s="16">
        <v>2275</v>
      </c>
      <c r="C16" s="20">
        <v>519978.98</v>
      </c>
      <c r="D16" s="20">
        <v>519978.98</v>
      </c>
      <c r="E16" s="22">
        <f t="shared" si="0"/>
        <v>0</v>
      </c>
      <c r="F16" s="22">
        <f t="shared" si="1"/>
        <v>0</v>
      </c>
    </row>
    <row r="17" spans="1:9" ht="33.75" customHeight="1">
      <c r="A17" s="11" t="s">
        <v>10</v>
      </c>
      <c r="B17" s="16">
        <v>2282</v>
      </c>
      <c r="C17" s="20">
        <v>1770</v>
      </c>
      <c r="D17" s="20">
        <v>1770</v>
      </c>
      <c r="E17" s="22">
        <f t="shared" si="0"/>
        <v>0</v>
      </c>
      <c r="F17" s="22">
        <f t="shared" si="1"/>
        <v>0</v>
      </c>
    </row>
    <row r="18" spans="1:9" ht="18" customHeight="1">
      <c r="A18" s="11" t="s">
        <v>13</v>
      </c>
      <c r="B18" s="16">
        <v>2730</v>
      </c>
      <c r="C18" s="20"/>
      <c r="D18" s="20"/>
      <c r="E18" s="22">
        <f t="shared" si="0"/>
        <v>0</v>
      </c>
      <c r="F18" s="22">
        <f t="shared" si="1"/>
        <v>0</v>
      </c>
    </row>
    <row r="19" spans="1:9" ht="15.75" customHeight="1">
      <c r="A19" s="11" t="s">
        <v>14</v>
      </c>
      <c r="B19" s="16">
        <v>2800</v>
      </c>
      <c r="C19" s="20">
        <f>14182.19+2000+5482.17</f>
        <v>21664.36</v>
      </c>
      <c r="D19" s="20">
        <f>14182.19+2000+5482.17</f>
        <v>21664.36</v>
      </c>
      <c r="E19" s="22">
        <f t="shared" si="0"/>
        <v>0</v>
      </c>
      <c r="F19" s="22">
        <f t="shared" si="1"/>
        <v>0</v>
      </c>
    </row>
    <row r="20" spans="1:9" ht="36.75" customHeight="1">
      <c r="A20" s="11" t="s">
        <v>11</v>
      </c>
      <c r="B20" s="16">
        <v>3110</v>
      </c>
      <c r="C20" s="20">
        <v>63992</v>
      </c>
      <c r="D20" s="20">
        <v>63992</v>
      </c>
      <c r="E20" s="22">
        <f t="shared" si="0"/>
        <v>0</v>
      </c>
      <c r="F20" s="22">
        <f t="shared" si="1"/>
        <v>0</v>
      </c>
      <c r="H20" s="30"/>
    </row>
    <row r="21" spans="1:9" ht="35.4">
      <c r="A21" s="11" t="s">
        <v>19</v>
      </c>
      <c r="B21" s="16">
        <v>3122</v>
      </c>
      <c r="C21" s="20"/>
      <c r="D21" s="20"/>
      <c r="E21" s="22">
        <f t="shared" si="0"/>
        <v>0</v>
      </c>
      <c r="F21" s="22">
        <f t="shared" si="1"/>
        <v>0</v>
      </c>
      <c r="I21" t="s">
        <v>18</v>
      </c>
    </row>
    <row r="22" spans="1:9" ht="35.4">
      <c r="A22" s="11" t="s">
        <v>20</v>
      </c>
      <c r="B22" s="16">
        <v>3132</v>
      </c>
      <c r="C22" s="20"/>
      <c r="D22" s="20"/>
      <c r="E22" s="22">
        <f t="shared" si="0"/>
        <v>0</v>
      </c>
      <c r="F22" s="22">
        <f t="shared" si="1"/>
        <v>0</v>
      </c>
    </row>
    <row r="23" spans="1:9" ht="35.4">
      <c r="A23" s="26" t="s">
        <v>41</v>
      </c>
      <c r="B23" s="16">
        <v>3142</v>
      </c>
      <c r="C23" s="20"/>
      <c r="D23" s="20"/>
      <c r="E23" s="22">
        <f t="shared" si="0"/>
        <v>0</v>
      </c>
      <c r="F23" s="22">
        <f t="shared" si="1"/>
        <v>0</v>
      </c>
    </row>
    <row r="24" spans="1:9" ht="17.399999999999999">
      <c r="A24" s="11" t="s">
        <v>12</v>
      </c>
      <c r="B24" s="12"/>
      <c r="C24" s="42">
        <f>SUM(C6:C23)</f>
        <v>6505810.54</v>
      </c>
      <c r="D24" s="45">
        <f>SUM(D6:D23)</f>
        <v>6505810.54</v>
      </c>
      <c r="E24" s="22">
        <f t="shared" si="0"/>
        <v>0</v>
      </c>
      <c r="F24" s="22">
        <f t="shared" si="1"/>
        <v>0</v>
      </c>
    </row>
    <row r="25" spans="1:9">
      <c r="C25" s="4"/>
      <c r="D25" s="4"/>
    </row>
    <row r="26" spans="1:9" ht="15.75" customHeight="1">
      <c r="C26" s="4"/>
      <c r="D26" s="4"/>
    </row>
    <row r="27" spans="1:9" ht="30" customHeight="1">
      <c r="A27" s="49" t="s">
        <v>24</v>
      </c>
      <c r="B27" s="69"/>
      <c r="C27" s="69"/>
      <c r="D27" s="69"/>
    </row>
    <row r="28" spans="1:9">
      <c r="D28" s="25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38">
        <v>840</v>
      </c>
      <c r="D30" s="20">
        <v>840</v>
      </c>
      <c r="F30" s="22"/>
    </row>
    <row r="31" spans="1:9" ht="18">
      <c r="A31" s="12" t="s">
        <v>3</v>
      </c>
      <c r="B31" s="17">
        <v>2230</v>
      </c>
      <c r="C31" s="38">
        <f>4692+58780.46</f>
        <v>63472.46</v>
      </c>
      <c r="D31" s="38">
        <f>4692+58780.46</f>
        <v>63472.46</v>
      </c>
      <c r="F31" s="22">
        <f t="shared" ref="F31:F37" si="2">C31-D31</f>
        <v>0</v>
      </c>
    </row>
    <row r="32" spans="1:9" ht="18">
      <c r="A32" s="12" t="s">
        <v>4</v>
      </c>
      <c r="B32" s="17">
        <v>2240</v>
      </c>
      <c r="C32" s="38"/>
      <c r="D32" s="38"/>
      <c r="F32" s="22">
        <f t="shared" si="2"/>
        <v>0</v>
      </c>
    </row>
    <row r="33" spans="1:6" ht="18">
      <c r="A33" s="31" t="s">
        <v>9</v>
      </c>
      <c r="B33" s="33">
        <v>2275</v>
      </c>
      <c r="C33" s="38">
        <v>100</v>
      </c>
      <c r="D33" s="38">
        <v>100</v>
      </c>
      <c r="F33" s="22">
        <f t="shared" si="2"/>
        <v>0</v>
      </c>
    </row>
    <row r="34" spans="1:6" ht="18">
      <c r="A34" s="11" t="s">
        <v>14</v>
      </c>
      <c r="B34" s="17">
        <v>2800</v>
      </c>
      <c r="C34" s="38"/>
      <c r="D34" s="38"/>
      <c r="F34" s="22">
        <f t="shared" si="2"/>
        <v>0</v>
      </c>
    </row>
    <row r="35" spans="1:6" ht="52.8">
      <c r="A35" s="11" t="s">
        <v>11</v>
      </c>
      <c r="B35" s="17">
        <v>3110</v>
      </c>
      <c r="C35" s="20"/>
      <c r="D35" s="38"/>
      <c r="F35" s="22">
        <f t="shared" si="2"/>
        <v>0</v>
      </c>
    </row>
    <row r="36" spans="1:6" ht="18">
      <c r="A36" s="18" t="s">
        <v>15</v>
      </c>
      <c r="B36" s="19">
        <v>3132</v>
      </c>
      <c r="C36" s="20"/>
      <c r="D36" s="20"/>
      <c r="F36" s="22">
        <f t="shared" si="2"/>
        <v>0</v>
      </c>
    </row>
    <row r="37" spans="1:6" ht="18">
      <c r="A37" s="11" t="s">
        <v>12</v>
      </c>
      <c r="B37" s="17"/>
      <c r="C37" s="42">
        <f>SUM(C30:C36)</f>
        <v>64412.46</v>
      </c>
      <c r="D37" s="42">
        <f>SUM(D30:D36)</f>
        <v>64412.46</v>
      </c>
      <c r="F37" s="22">
        <f t="shared" si="2"/>
        <v>0</v>
      </c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5.25" customHeight="1">
      <c r="A40" s="51" t="s">
        <v>25</v>
      </c>
      <c r="B40" s="52"/>
      <c r="C40" s="52"/>
      <c r="D40" s="52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38">
        <f>3305+14.59</f>
        <v>3319.59</v>
      </c>
      <c r="D43" s="38">
        <v>3319.59</v>
      </c>
      <c r="F43" s="22">
        <f t="shared" ref="F43:F50" si="3">C43-D43</f>
        <v>0</v>
      </c>
    </row>
    <row r="44" spans="1:6" ht="18">
      <c r="A44" s="12" t="s">
        <v>3</v>
      </c>
      <c r="B44" s="17">
        <v>2230</v>
      </c>
      <c r="C44" s="38">
        <f>8178.97+11045.76</f>
        <v>19224.73</v>
      </c>
      <c r="D44" s="38">
        <v>19224.73</v>
      </c>
      <c r="F44" s="22">
        <f t="shared" si="3"/>
        <v>0</v>
      </c>
    </row>
    <row r="45" spans="1:6" ht="18">
      <c r="A45" s="12" t="s">
        <v>4</v>
      </c>
      <c r="B45" s="17">
        <v>2240</v>
      </c>
      <c r="C45" s="38"/>
      <c r="D45" s="38"/>
      <c r="F45" s="22">
        <f t="shared" si="3"/>
        <v>0</v>
      </c>
    </row>
    <row r="46" spans="1:6" ht="18">
      <c r="A46" s="12" t="s">
        <v>9</v>
      </c>
      <c r="B46" s="17">
        <v>2275</v>
      </c>
      <c r="C46" s="38"/>
      <c r="D46" s="38"/>
      <c r="F46" s="22">
        <f t="shared" si="3"/>
        <v>0</v>
      </c>
    </row>
    <row r="47" spans="1:6" ht="18">
      <c r="A47" s="11" t="s">
        <v>14</v>
      </c>
      <c r="B47" s="17">
        <v>2800</v>
      </c>
      <c r="C47" s="38"/>
      <c r="D47" s="38"/>
      <c r="F47" s="22">
        <f t="shared" si="3"/>
        <v>0</v>
      </c>
    </row>
    <row r="48" spans="1:6" ht="52.8">
      <c r="A48" s="11" t="s">
        <v>11</v>
      </c>
      <c r="B48" s="17">
        <v>3110</v>
      </c>
      <c r="C48" s="38"/>
      <c r="D48" s="38"/>
      <c r="F48" s="22">
        <f t="shared" si="3"/>
        <v>0</v>
      </c>
    </row>
    <row r="49" spans="1:6" ht="18">
      <c r="A49" s="18" t="s">
        <v>15</v>
      </c>
      <c r="B49" s="19">
        <v>3132</v>
      </c>
      <c r="C49" s="20"/>
      <c r="D49" s="20"/>
      <c r="F49" s="22">
        <f t="shared" si="3"/>
        <v>0</v>
      </c>
    </row>
    <row r="50" spans="1:6" ht="18">
      <c r="A50" s="11" t="s">
        <v>12</v>
      </c>
      <c r="B50" s="17"/>
      <c r="C50" s="42">
        <f>C43+C44+C47+C48+C49</f>
        <v>22544.32</v>
      </c>
      <c r="D50" s="42">
        <f>D43+D44+D47+D48+D49</f>
        <v>22544.32</v>
      </c>
      <c r="F50" s="22">
        <f t="shared" si="3"/>
        <v>0</v>
      </c>
    </row>
    <row r="53" spans="1:6" ht="34.5" customHeight="1">
      <c r="A53" s="51" t="s">
        <v>55</v>
      </c>
      <c r="B53" s="52"/>
      <c r="C53" s="52"/>
      <c r="D53" s="52"/>
    </row>
    <row r="54" spans="1:6" ht="17.399999999999999">
      <c r="A54" s="53" t="s">
        <v>47</v>
      </c>
      <c r="B54" s="54"/>
      <c r="C54" s="55" t="s">
        <v>27</v>
      </c>
      <c r="D54" s="54"/>
    </row>
    <row r="55" spans="1:6" ht="18">
      <c r="A55" s="31" t="s">
        <v>60</v>
      </c>
      <c r="B55" s="27">
        <v>2210</v>
      </c>
      <c r="C55" s="77">
        <v>3305</v>
      </c>
      <c r="D55" s="77"/>
    </row>
    <row r="56" spans="1:6" ht="18">
      <c r="A56" s="31"/>
      <c r="B56" s="27"/>
      <c r="C56" s="75"/>
      <c r="D56" s="76"/>
    </row>
    <row r="57" spans="1:6" ht="18">
      <c r="A57" s="31" t="s">
        <v>32</v>
      </c>
      <c r="B57" s="27">
        <v>2210</v>
      </c>
      <c r="C57" s="75"/>
      <c r="D57" s="76"/>
    </row>
    <row r="58" spans="1:6" ht="18">
      <c r="A58" s="31" t="s">
        <v>37</v>
      </c>
      <c r="B58" s="28">
        <v>3110.221</v>
      </c>
      <c r="C58" s="75"/>
      <c r="D58" s="76"/>
    </row>
    <row r="59" spans="1:6" ht="18">
      <c r="A59" s="31" t="s">
        <v>28</v>
      </c>
      <c r="B59" s="27">
        <v>2210</v>
      </c>
      <c r="C59" s="75"/>
      <c r="D59" s="76"/>
    </row>
    <row r="60" spans="1:6" ht="18">
      <c r="A60" s="31" t="s">
        <v>30</v>
      </c>
      <c r="B60" s="27">
        <v>2210</v>
      </c>
      <c r="C60" s="75"/>
      <c r="D60" s="76"/>
    </row>
    <row r="61" spans="1:6" ht="18">
      <c r="A61" s="31" t="s">
        <v>36</v>
      </c>
      <c r="B61" s="27">
        <v>2210</v>
      </c>
      <c r="C61" s="75"/>
      <c r="D61" s="76"/>
    </row>
    <row r="62" spans="1:6" ht="18">
      <c r="A62" s="31" t="s">
        <v>31</v>
      </c>
      <c r="B62" s="27">
        <v>3110</v>
      </c>
      <c r="C62" s="73"/>
      <c r="D62" s="74"/>
    </row>
    <row r="63" spans="1:6" ht="18">
      <c r="A63" s="31" t="s">
        <v>33</v>
      </c>
      <c r="B63" s="27">
        <v>2210</v>
      </c>
      <c r="C63" s="75"/>
      <c r="D63" s="76"/>
    </row>
    <row r="64" spans="1:6" ht="18">
      <c r="A64" s="31" t="s">
        <v>34</v>
      </c>
      <c r="B64" s="27">
        <v>2210</v>
      </c>
      <c r="C64" s="75"/>
      <c r="D64" s="76"/>
    </row>
    <row r="65" spans="1:4" ht="18">
      <c r="A65" s="31" t="s">
        <v>46</v>
      </c>
      <c r="B65" s="27">
        <v>2240</v>
      </c>
      <c r="C65" s="75"/>
      <c r="D65" s="76"/>
    </row>
    <row r="66" spans="1:4" ht="18">
      <c r="A66" s="31" t="s">
        <v>38</v>
      </c>
      <c r="B66" s="27">
        <v>2230</v>
      </c>
      <c r="C66" s="73">
        <v>19224.73</v>
      </c>
      <c r="D66" s="74"/>
    </row>
    <row r="67" spans="1:4" ht="18">
      <c r="A67" s="31" t="s">
        <v>39</v>
      </c>
      <c r="B67" s="27">
        <v>2210</v>
      </c>
      <c r="C67" s="75"/>
      <c r="D67" s="76"/>
    </row>
    <row r="68" spans="1:4" ht="18">
      <c r="A68" s="31" t="s">
        <v>45</v>
      </c>
      <c r="B68" s="27">
        <v>2210</v>
      </c>
      <c r="C68" s="73"/>
      <c r="D68" s="74"/>
    </row>
    <row r="69" spans="1:4" ht="18">
      <c r="A69" s="31" t="s">
        <v>43</v>
      </c>
      <c r="B69" s="27">
        <v>2210</v>
      </c>
      <c r="C69" s="73"/>
      <c r="D69" s="74"/>
    </row>
    <row r="70" spans="1:4" ht="18">
      <c r="A70" s="31" t="s">
        <v>42</v>
      </c>
      <c r="B70" s="27">
        <v>2210</v>
      </c>
      <c r="C70" s="73"/>
      <c r="D70" s="74"/>
    </row>
    <row r="71" spans="1:4" ht="18">
      <c r="A71" s="31" t="s">
        <v>44</v>
      </c>
      <c r="B71" s="32">
        <v>2210</v>
      </c>
      <c r="C71" s="73"/>
      <c r="D71" s="74"/>
    </row>
    <row r="72" spans="1:4" ht="18">
      <c r="A72" s="57"/>
      <c r="B72" s="58"/>
      <c r="C72" s="73"/>
      <c r="D72" s="74"/>
    </row>
    <row r="73" spans="1:4" ht="18">
      <c r="A73" s="57"/>
      <c r="B73" s="58"/>
      <c r="C73" s="59">
        <f>SUM(C55:D72)</f>
        <v>22529.73</v>
      </c>
      <c r="D73" s="60"/>
    </row>
  </sheetData>
  <mergeCells count="29">
    <mergeCell ref="A2:D2"/>
    <mergeCell ref="A4:D4"/>
    <mergeCell ref="A27:D27"/>
    <mergeCell ref="A40:D40"/>
    <mergeCell ref="C60:D60"/>
    <mergeCell ref="A53:D53"/>
    <mergeCell ref="C59:D59"/>
    <mergeCell ref="C56:D56"/>
    <mergeCell ref="C57:D57"/>
    <mergeCell ref="C58:D58"/>
    <mergeCell ref="A54:B54"/>
    <mergeCell ref="C54:D54"/>
    <mergeCell ref="C55:D55"/>
    <mergeCell ref="A3:D3"/>
    <mergeCell ref="C61:D61"/>
    <mergeCell ref="C62:D62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3"/>
  <sheetViews>
    <sheetView topLeftCell="A5" workbookViewId="0">
      <selection activeCell="C19" sqref="C19"/>
    </sheetView>
  </sheetViews>
  <sheetFormatPr defaultRowHeight="14.4"/>
  <cols>
    <col min="1" max="1" width="40.88671875" style="3" customWidth="1"/>
    <col min="2" max="2" width="9" style="1" customWidth="1"/>
    <col min="3" max="3" width="17.44140625" customWidth="1"/>
    <col min="4" max="4" width="16" customWidth="1"/>
    <col min="5" max="5" width="10.33203125" hidden="1" customWidth="1"/>
    <col min="6" max="6" width="11.109375" customWidth="1"/>
  </cols>
  <sheetData>
    <row r="2" spans="1:6" ht="45.75" customHeight="1">
      <c r="A2" s="49" t="s">
        <v>57</v>
      </c>
      <c r="B2" s="50"/>
      <c r="C2" s="50"/>
      <c r="D2" s="50"/>
    </row>
    <row r="3" spans="1:6" ht="52.5" customHeight="1">
      <c r="A3" s="71" t="s">
        <v>51</v>
      </c>
      <c r="B3" s="78"/>
      <c r="C3" s="78"/>
      <c r="D3" s="78"/>
    </row>
    <row r="4" spans="1:6" ht="40.5" customHeight="1">
      <c r="A4" s="67" t="s">
        <v>23</v>
      </c>
      <c r="B4" s="68"/>
      <c r="C4" s="68"/>
      <c r="D4" s="68"/>
    </row>
    <row r="5" spans="1:6" s="2" customFormat="1" ht="73.5" customHeight="1">
      <c r="A5" s="9" t="s">
        <v>0</v>
      </c>
      <c r="B5" s="9" t="s">
        <v>1</v>
      </c>
      <c r="C5" s="10" t="s">
        <v>22</v>
      </c>
      <c r="D5" s="10" t="s">
        <v>16</v>
      </c>
    </row>
    <row r="6" spans="1:6" s="2" customFormat="1" ht="18">
      <c r="A6" s="21" t="s">
        <v>21</v>
      </c>
      <c r="B6" s="16">
        <v>2111</v>
      </c>
      <c r="C6" s="44">
        <f>2324513.8+27447.36</f>
        <v>2351961.1599999997</v>
      </c>
      <c r="D6" s="44">
        <f>2324513.8+27447.36</f>
        <v>2351961.1599999997</v>
      </c>
      <c r="E6" s="22">
        <f>C6-D6</f>
        <v>0</v>
      </c>
      <c r="F6" s="22">
        <f>C6-D6</f>
        <v>0</v>
      </c>
    </row>
    <row r="7" spans="1:6" s="2" customFormat="1" ht="18">
      <c r="A7" s="21" t="s">
        <v>40</v>
      </c>
      <c r="B7" s="16">
        <v>2120</v>
      </c>
      <c r="C7" s="44">
        <f>510802.71+6038.41</f>
        <v>516841.12</v>
      </c>
      <c r="D7" s="44">
        <f>510802.71+6038.41</f>
        <v>516841.12</v>
      </c>
      <c r="E7" s="22">
        <f t="shared" ref="E7:E24" si="0">C7-D7</f>
        <v>0</v>
      </c>
      <c r="F7" s="22">
        <f t="shared" ref="F7:F24" si="1">C7-D7</f>
        <v>0</v>
      </c>
    </row>
    <row r="8" spans="1:6" ht="35.4">
      <c r="A8" s="11" t="s">
        <v>2</v>
      </c>
      <c r="B8" s="16">
        <v>2210</v>
      </c>
      <c r="C8" s="20">
        <v>96239.32</v>
      </c>
      <c r="D8" s="20">
        <v>96239.32</v>
      </c>
      <c r="E8" s="22">
        <f t="shared" si="0"/>
        <v>0</v>
      </c>
      <c r="F8" s="22">
        <f t="shared" si="1"/>
        <v>0</v>
      </c>
    </row>
    <row r="9" spans="1:6" ht="18">
      <c r="A9" s="11" t="s">
        <v>3</v>
      </c>
      <c r="B9" s="16">
        <v>2230</v>
      </c>
      <c r="C9" s="20">
        <f>46192.2+13140</f>
        <v>59332.2</v>
      </c>
      <c r="D9" s="20">
        <f>46192.2+13140</f>
        <v>59332.2</v>
      </c>
      <c r="E9" s="22">
        <f t="shared" si="0"/>
        <v>0</v>
      </c>
      <c r="F9" s="22">
        <f t="shared" si="1"/>
        <v>0</v>
      </c>
    </row>
    <row r="10" spans="1:6" ht="35.4">
      <c r="A10" s="11" t="s">
        <v>4</v>
      </c>
      <c r="B10" s="16">
        <v>2240</v>
      </c>
      <c r="C10" s="20">
        <v>112938.46</v>
      </c>
      <c r="D10" s="20">
        <v>112938.46</v>
      </c>
      <c r="E10" s="22">
        <f t="shared" si="0"/>
        <v>0</v>
      </c>
      <c r="F10" s="22">
        <f t="shared" si="1"/>
        <v>0</v>
      </c>
    </row>
    <row r="11" spans="1:6" ht="35.4">
      <c r="A11" s="31" t="s">
        <v>56</v>
      </c>
      <c r="B11" s="16">
        <v>2220</v>
      </c>
      <c r="C11" s="20">
        <v>3061.8</v>
      </c>
      <c r="D11" s="20">
        <v>3061.8</v>
      </c>
      <c r="E11" s="22">
        <f t="shared" si="0"/>
        <v>0</v>
      </c>
      <c r="F11" s="22">
        <f t="shared" si="1"/>
        <v>0</v>
      </c>
    </row>
    <row r="12" spans="1:6" ht="18">
      <c r="A12" s="11" t="s">
        <v>5</v>
      </c>
      <c r="B12" s="16">
        <v>2271</v>
      </c>
      <c r="C12" s="20"/>
      <c r="D12" s="20"/>
      <c r="E12" s="22">
        <f t="shared" si="0"/>
        <v>0</v>
      </c>
      <c r="F12" s="22">
        <f t="shared" si="1"/>
        <v>0</v>
      </c>
    </row>
    <row r="13" spans="1:6" ht="35.4">
      <c r="A13" s="11" t="s">
        <v>6</v>
      </c>
      <c r="B13" s="16">
        <v>2272</v>
      </c>
      <c r="C13" s="20">
        <v>2075</v>
      </c>
      <c r="D13" s="20">
        <v>2075</v>
      </c>
      <c r="E13" s="22">
        <f t="shared" si="0"/>
        <v>0</v>
      </c>
      <c r="F13" s="22">
        <f t="shared" si="1"/>
        <v>0</v>
      </c>
    </row>
    <row r="14" spans="1:6" ht="18">
      <c r="A14" s="11" t="s">
        <v>7</v>
      </c>
      <c r="B14" s="16">
        <v>2273</v>
      </c>
      <c r="C14" s="20">
        <v>80716.19</v>
      </c>
      <c r="D14" s="20">
        <v>80716.19</v>
      </c>
      <c r="E14" s="22">
        <f t="shared" si="0"/>
        <v>0</v>
      </c>
      <c r="F14" s="22">
        <f t="shared" si="1"/>
        <v>0</v>
      </c>
    </row>
    <row r="15" spans="1:6" ht="18">
      <c r="A15" s="11" t="s">
        <v>8</v>
      </c>
      <c r="B15" s="16">
        <v>2274</v>
      </c>
      <c r="C15" s="20"/>
      <c r="D15" s="20"/>
      <c r="E15" s="22">
        <f t="shared" si="0"/>
        <v>0</v>
      </c>
      <c r="F15" s="22">
        <f t="shared" si="1"/>
        <v>0</v>
      </c>
    </row>
    <row r="16" spans="1:6" ht="18">
      <c r="A16" s="11" t="s">
        <v>9</v>
      </c>
      <c r="B16" s="16">
        <v>2275</v>
      </c>
      <c r="C16" s="20">
        <v>329583.18</v>
      </c>
      <c r="D16" s="20">
        <v>329583.18</v>
      </c>
      <c r="E16" s="22">
        <f t="shared" si="0"/>
        <v>0</v>
      </c>
      <c r="F16" s="22">
        <f t="shared" si="1"/>
        <v>0</v>
      </c>
    </row>
    <row r="17" spans="1:9" ht="35.25" customHeight="1">
      <c r="A17" s="11" t="s">
        <v>10</v>
      </c>
      <c r="B17" s="16">
        <v>2282</v>
      </c>
      <c r="C17" s="20">
        <v>1770</v>
      </c>
      <c r="D17" s="20">
        <v>1770</v>
      </c>
      <c r="E17" s="22">
        <f t="shared" si="0"/>
        <v>0</v>
      </c>
      <c r="F17" s="22">
        <f t="shared" si="1"/>
        <v>0</v>
      </c>
    </row>
    <row r="18" spans="1:9" ht="18" customHeight="1">
      <c r="A18" s="11" t="s">
        <v>13</v>
      </c>
      <c r="B18" s="16">
        <v>2730</v>
      </c>
      <c r="C18" s="20"/>
      <c r="D18" s="20"/>
      <c r="E18" s="22">
        <f t="shared" si="0"/>
        <v>0</v>
      </c>
      <c r="F18" s="22">
        <f t="shared" si="1"/>
        <v>0</v>
      </c>
    </row>
    <row r="19" spans="1:9" ht="15.75" customHeight="1">
      <c r="A19" s="11" t="s">
        <v>14</v>
      </c>
      <c r="B19" s="16">
        <v>2800</v>
      </c>
      <c r="C19" s="20">
        <f>9433.24+3872.34</f>
        <v>13305.58</v>
      </c>
      <c r="D19" s="20">
        <f>9433.24+3872.34</f>
        <v>13305.58</v>
      </c>
      <c r="E19" s="22">
        <f t="shared" si="0"/>
        <v>0</v>
      </c>
      <c r="F19" s="22">
        <f t="shared" si="1"/>
        <v>0</v>
      </c>
    </row>
    <row r="20" spans="1:9" ht="36" customHeight="1">
      <c r="A20" s="11" t="s">
        <v>11</v>
      </c>
      <c r="B20" s="16">
        <v>3110</v>
      </c>
      <c r="C20" s="20">
        <f>54000+21186</f>
        <v>75186</v>
      </c>
      <c r="D20" s="20">
        <f>54000+21186</f>
        <v>75186</v>
      </c>
      <c r="E20" s="22">
        <f t="shared" si="0"/>
        <v>0</v>
      </c>
      <c r="F20" s="22">
        <f t="shared" si="1"/>
        <v>0</v>
      </c>
    </row>
    <row r="21" spans="1:9" ht="35.4">
      <c r="A21" s="11" t="s">
        <v>19</v>
      </c>
      <c r="B21" s="16">
        <v>3122</v>
      </c>
      <c r="C21" s="20"/>
      <c r="D21" s="20"/>
      <c r="E21" s="22">
        <f t="shared" si="0"/>
        <v>0</v>
      </c>
      <c r="F21" s="22">
        <f t="shared" si="1"/>
        <v>0</v>
      </c>
      <c r="I21" t="s">
        <v>18</v>
      </c>
    </row>
    <row r="22" spans="1:9" ht="35.4">
      <c r="A22" s="11" t="s">
        <v>20</v>
      </c>
      <c r="B22" s="16">
        <v>3132</v>
      </c>
      <c r="C22" s="20"/>
      <c r="D22" s="20"/>
      <c r="E22" s="22">
        <f t="shared" si="0"/>
        <v>0</v>
      </c>
      <c r="F22" s="22">
        <f t="shared" si="1"/>
        <v>0</v>
      </c>
    </row>
    <row r="23" spans="1:9" ht="35.4">
      <c r="A23" s="26" t="s">
        <v>41</v>
      </c>
      <c r="B23" s="16">
        <v>3142</v>
      </c>
      <c r="C23" s="20"/>
      <c r="D23" s="20"/>
      <c r="E23" s="22">
        <f t="shared" si="0"/>
        <v>0</v>
      </c>
      <c r="F23" s="22">
        <f t="shared" si="1"/>
        <v>0</v>
      </c>
    </row>
    <row r="24" spans="1:9" ht="18">
      <c r="A24" s="11" t="s">
        <v>12</v>
      </c>
      <c r="B24" s="16"/>
      <c r="C24" s="42">
        <f>SUM(C6:C23)</f>
        <v>3643010.01</v>
      </c>
      <c r="D24" s="42">
        <f>SUM(D6:D23)</f>
        <v>3643010.01</v>
      </c>
      <c r="E24" s="22">
        <f t="shared" si="0"/>
        <v>0</v>
      </c>
      <c r="F24" s="22">
        <f t="shared" si="1"/>
        <v>0</v>
      </c>
    </row>
    <row r="25" spans="1:9">
      <c r="C25" s="4"/>
      <c r="D25" s="4"/>
    </row>
    <row r="26" spans="1:9">
      <c r="C26" s="4"/>
      <c r="D26" s="4"/>
    </row>
    <row r="27" spans="1:9" ht="30" customHeight="1">
      <c r="A27" s="49" t="s">
        <v>24</v>
      </c>
      <c r="B27" s="69"/>
      <c r="C27" s="69"/>
      <c r="D27" s="69"/>
    </row>
    <row r="28" spans="1:9">
      <c r="D28" s="25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13">
        <v>3265</v>
      </c>
      <c r="D30" s="13">
        <v>3265</v>
      </c>
      <c r="F30" s="22"/>
    </row>
    <row r="31" spans="1:9" ht="18">
      <c r="A31" s="12" t="s">
        <v>3</v>
      </c>
      <c r="B31" s="17">
        <v>2230</v>
      </c>
      <c r="C31" s="20">
        <v>5661</v>
      </c>
      <c r="D31" s="20">
        <v>5661</v>
      </c>
      <c r="F31" s="22">
        <f t="shared" ref="F31:F36" si="2">C31-D31</f>
        <v>0</v>
      </c>
    </row>
    <row r="32" spans="1:9" ht="18">
      <c r="A32" s="12" t="s">
        <v>4</v>
      </c>
      <c r="B32" s="17">
        <v>2240</v>
      </c>
      <c r="C32" s="20"/>
      <c r="D32" s="20"/>
      <c r="F32" s="22">
        <f t="shared" si="2"/>
        <v>0</v>
      </c>
    </row>
    <row r="33" spans="1:6" ht="18">
      <c r="A33" s="11" t="s">
        <v>14</v>
      </c>
      <c r="B33" s="17">
        <v>2800</v>
      </c>
      <c r="C33" s="20"/>
      <c r="D33" s="20"/>
      <c r="F33" s="22">
        <f t="shared" si="2"/>
        <v>0</v>
      </c>
    </row>
    <row r="34" spans="1:6" ht="52.8">
      <c r="A34" s="11" t="s">
        <v>11</v>
      </c>
      <c r="B34" s="17">
        <v>3110</v>
      </c>
      <c r="C34" s="20"/>
      <c r="D34" s="20"/>
      <c r="F34" s="22">
        <f t="shared" si="2"/>
        <v>0</v>
      </c>
    </row>
    <row r="35" spans="1:6" ht="18">
      <c r="A35" s="18" t="s">
        <v>15</v>
      </c>
      <c r="B35" s="19">
        <v>3132</v>
      </c>
      <c r="C35" s="20"/>
      <c r="D35" s="20"/>
      <c r="F35" s="22">
        <f t="shared" si="2"/>
        <v>0</v>
      </c>
    </row>
    <row r="36" spans="1:6" ht="18">
      <c r="A36" s="11" t="s">
        <v>12</v>
      </c>
      <c r="B36" s="17"/>
      <c r="C36" s="42">
        <f>SUM(C30:C35)</f>
        <v>8926</v>
      </c>
      <c r="D36" s="42">
        <f>SUM(D30:D35)</f>
        <v>8926</v>
      </c>
      <c r="F36" s="22">
        <f t="shared" si="2"/>
        <v>0</v>
      </c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9" customHeight="1">
      <c r="A39" s="51" t="s">
        <v>25</v>
      </c>
      <c r="B39" s="52"/>
      <c r="C39" s="52"/>
      <c r="D39" s="52"/>
    </row>
    <row r="40" spans="1:6">
      <c r="A40" s="1"/>
      <c r="B40" s="5"/>
      <c r="C40" s="4"/>
      <c r="D40" s="4"/>
    </row>
    <row r="41" spans="1:6" ht="69.599999999999994">
      <c r="A41" s="15" t="s">
        <v>0</v>
      </c>
      <c r="B41" s="15" t="s">
        <v>1</v>
      </c>
      <c r="C41" s="10" t="s">
        <v>22</v>
      </c>
      <c r="D41" s="10" t="s">
        <v>17</v>
      </c>
    </row>
    <row r="42" spans="1:6" ht="35.4">
      <c r="A42" s="11" t="s">
        <v>2</v>
      </c>
      <c r="B42" s="17">
        <v>2210</v>
      </c>
      <c r="C42" s="38">
        <f>58770+225</f>
        <v>58995</v>
      </c>
      <c r="D42" s="38">
        <v>58995</v>
      </c>
      <c r="F42" s="22"/>
    </row>
    <row r="43" spans="1:6" ht="18">
      <c r="A43" s="12" t="s">
        <v>3</v>
      </c>
      <c r="B43" s="17">
        <v>2230</v>
      </c>
      <c r="C43" s="38">
        <v>1639.57</v>
      </c>
      <c r="D43" s="38">
        <v>1639.57</v>
      </c>
      <c r="F43" s="22">
        <f t="shared" ref="F43:F49" si="3">C43-D43</f>
        <v>0</v>
      </c>
    </row>
    <row r="44" spans="1:6" ht="18">
      <c r="A44" s="12" t="s">
        <v>4</v>
      </c>
      <c r="B44" s="17">
        <v>2240</v>
      </c>
      <c r="C44" s="38"/>
      <c r="D44" s="38"/>
      <c r="F44" s="22">
        <f t="shared" si="3"/>
        <v>0</v>
      </c>
    </row>
    <row r="45" spans="1:6" ht="18">
      <c r="A45" s="31" t="s">
        <v>9</v>
      </c>
      <c r="B45" s="33">
        <v>2275</v>
      </c>
      <c r="C45" s="38"/>
      <c r="D45" s="38"/>
      <c r="F45" s="22">
        <f t="shared" si="3"/>
        <v>0</v>
      </c>
    </row>
    <row r="46" spans="1:6" ht="18">
      <c r="A46" s="11" t="s">
        <v>14</v>
      </c>
      <c r="B46" s="17">
        <v>2800</v>
      </c>
      <c r="C46" s="38"/>
      <c r="D46" s="38"/>
      <c r="F46" s="22">
        <f t="shared" si="3"/>
        <v>0</v>
      </c>
    </row>
    <row r="47" spans="1:6" ht="52.8">
      <c r="A47" s="11" t="s">
        <v>11</v>
      </c>
      <c r="B47" s="17">
        <v>3110</v>
      </c>
      <c r="C47" s="38"/>
      <c r="D47" s="38"/>
      <c r="F47" s="22">
        <f t="shared" si="3"/>
        <v>0</v>
      </c>
    </row>
    <row r="48" spans="1:6" ht="18">
      <c r="A48" s="18" t="s">
        <v>15</v>
      </c>
      <c r="B48" s="19">
        <v>3132</v>
      </c>
      <c r="C48" s="38"/>
      <c r="D48" s="38"/>
      <c r="F48" s="22">
        <f t="shared" si="3"/>
        <v>0</v>
      </c>
    </row>
    <row r="49" spans="1:6" ht="18">
      <c r="A49" s="11" t="s">
        <v>12</v>
      </c>
      <c r="B49" s="17"/>
      <c r="C49" s="42">
        <f>C42+C43+C46+C47+C48</f>
        <v>60634.57</v>
      </c>
      <c r="D49" s="42">
        <f>D42+D43+D46+D47+D48</f>
        <v>60634.57</v>
      </c>
      <c r="F49" s="22">
        <f t="shared" si="3"/>
        <v>0</v>
      </c>
    </row>
    <row r="52" spans="1:6" ht="33.75" customHeight="1">
      <c r="A52" s="51" t="s">
        <v>55</v>
      </c>
      <c r="B52" s="52"/>
      <c r="C52" s="52"/>
      <c r="D52" s="52"/>
    </row>
    <row r="53" spans="1:6" ht="17.399999999999999">
      <c r="A53" s="53" t="s">
        <v>26</v>
      </c>
      <c r="B53" s="54"/>
      <c r="C53" s="55" t="s">
        <v>27</v>
      </c>
      <c r="D53" s="54"/>
    </row>
    <row r="54" spans="1:6" ht="35.4">
      <c r="A54" s="31" t="s">
        <v>2</v>
      </c>
      <c r="B54" s="27">
        <v>2210</v>
      </c>
      <c r="C54" s="56"/>
      <c r="D54" s="56"/>
    </row>
    <row r="55" spans="1:6" ht="18">
      <c r="A55" s="31" t="s">
        <v>29</v>
      </c>
      <c r="B55" s="27">
        <v>2210</v>
      </c>
      <c r="C55" s="81"/>
      <c r="D55" s="82"/>
    </row>
    <row r="56" spans="1:6" ht="18">
      <c r="A56" s="31" t="s">
        <v>32</v>
      </c>
      <c r="B56" s="27">
        <v>2210</v>
      </c>
      <c r="C56" s="79">
        <v>58770</v>
      </c>
      <c r="D56" s="80"/>
    </row>
    <row r="57" spans="1:6" ht="18">
      <c r="A57" s="31" t="s">
        <v>37</v>
      </c>
      <c r="B57" s="28">
        <v>3110.221</v>
      </c>
      <c r="C57" s="73"/>
      <c r="D57" s="74"/>
    </row>
    <row r="58" spans="1:6" ht="18">
      <c r="A58" s="31" t="s">
        <v>28</v>
      </c>
      <c r="B58" s="27">
        <v>2210</v>
      </c>
      <c r="C58" s="79"/>
      <c r="D58" s="80"/>
    </row>
    <row r="59" spans="1:6" ht="18">
      <c r="A59" s="31" t="s">
        <v>30</v>
      </c>
      <c r="B59" s="27">
        <v>2210</v>
      </c>
      <c r="C59" s="79"/>
      <c r="D59" s="80"/>
    </row>
    <row r="60" spans="1:6" ht="18">
      <c r="A60" s="31" t="s">
        <v>36</v>
      </c>
      <c r="B60" s="27">
        <v>2210</v>
      </c>
      <c r="C60" s="79"/>
      <c r="D60" s="80"/>
    </row>
    <row r="61" spans="1:6" ht="18">
      <c r="A61" s="31" t="s">
        <v>31</v>
      </c>
      <c r="B61" s="27">
        <v>3110</v>
      </c>
      <c r="C61" s="73"/>
      <c r="D61" s="74"/>
    </row>
    <row r="62" spans="1:6" ht="18">
      <c r="A62" s="31" t="s">
        <v>33</v>
      </c>
      <c r="B62" s="27">
        <v>2210</v>
      </c>
      <c r="C62" s="75"/>
      <c r="D62" s="76"/>
    </row>
    <row r="63" spans="1:6" ht="18">
      <c r="A63" s="31" t="s">
        <v>34</v>
      </c>
      <c r="B63" s="27">
        <v>2210</v>
      </c>
      <c r="C63" s="75"/>
      <c r="D63" s="76"/>
    </row>
    <row r="64" spans="1:6" ht="18">
      <c r="A64" s="31" t="s">
        <v>46</v>
      </c>
      <c r="B64" s="27">
        <v>2240</v>
      </c>
      <c r="C64" s="75"/>
      <c r="D64" s="76"/>
    </row>
    <row r="65" spans="1:4" ht="18">
      <c r="A65" s="31" t="s">
        <v>38</v>
      </c>
      <c r="B65" s="27">
        <v>2230</v>
      </c>
      <c r="C65" s="73">
        <v>1639.57</v>
      </c>
      <c r="D65" s="74"/>
    </row>
    <row r="66" spans="1:4" ht="18">
      <c r="A66" s="31" t="s">
        <v>39</v>
      </c>
      <c r="B66" s="27">
        <v>2210</v>
      </c>
      <c r="C66" s="75"/>
      <c r="D66" s="76"/>
    </row>
    <row r="67" spans="1:4" ht="18">
      <c r="A67" s="31" t="s">
        <v>45</v>
      </c>
      <c r="B67" s="27">
        <v>2210</v>
      </c>
      <c r="C67" s="73"/>
      <c r="D67" s="74"/>
    </row>
    <row r="68" spans="1:4" ht="18">
      <c r="A68" s="31" t="s">
        <v>43</v>
      </c>
      <c r="B68" s="27">
        <v>2210</v>
      </c>
      <c r="C68" s="73"/>
      <c r="D68" s="74"/>
    </row>
    <row r="69" spans="1:4" ht="18">
      <c r="A69" s="31" t="s">
        <v>42</v>
      </c>
      <c r="B69" s="27">
        <v>2210</v>
      </c>
      <c r="C69" s="73"/>
      <c r="D69" s="74"/>
    </row>
    <row r="70" spans="1:4" ht="18">
      <c r="A70" s="31" t="s">
        <v>44</v>
      </c>
      <c r="B70" s="32">
        <v>2210</v>
      </c>
      <c r="C70" s="73"/>
      <c r="D70" s="74"/>
    </row>
    <row r="71" spans="1:4" ht="18">
      <c r="A71" s="57"/>
      <c r="B71" s="58"/>
      <c r="C71" s="73"/>
      <c r="D71" s="74"/>
    </row>
    <row r="72" spans="1:4" ht="18">
      <c r="A72" s="57"/>
      <c r="B72" s="58"/>
      <c r="C72" s="59">
        <f>SUM(C54:D71)</f>
        <v>60409.57</v>
      </c>
      <c r="D72" s="60"/>
    </row>
    <row r="73" spans="1:4">
      <c r="C73" s="43"/>
      <c r="D73" s="43"/>
    </row>
  </sheetData>
  <mergeCells count="29"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2"/>
  <sheetViews>
    <sheetView topLeftCell="A7" workbookViewId="0">
      <selection activeCell="C19" sqref="C19"/>
    </sheetView>
  </sheetViews>
  <sheetFormatPr defaultRowHeight="14.4"/>
  <cols>
    <col min="1" max="1" width="40.88671875" style="3" customWidth="1"/>
    <col min="2" max="2" width="9" style="1" customWidth="1"/>
    <col min="3" max="3" width="17.88671875" customWidth="1"/>
    <col min="4" max="4" width="17.33203125" customWidth="1"/>
    <col min="5" max="5" width="10.6640625" hidden="1" customWidth="1"/>
    <col min="6" max="6" width="11.5546875" customWidth="1"/>
  </cols>
  <sheetData>
    <row r="2" spans="1:6" ht="65.25" customHeight="1">
      <c r="A2" s="49" t="s">
        <v>57</v>
      </c>
      <c r="B2" s="50"/>
      <c r="C2" s="50"/>
      <c r="D2" s="50"/>
    </row>
    <row r="3" spans="1:6" ht="65.25" customHeight="1">
      <c r="A3" s="71" t="s">
        <v>52</v>
      </c>
      <c r="B3" s="78"/>
      <c r="C3" s="78"/>
      <c r="D3" s="78"/>
    </row>
    <row r="4" spans="1:6" ht="38.25" customHeight="1">
      <c r="A4" s="67" t="s">
        <v>23</v>
      </c>
      <c r="B4" s="68"/>
      <c r="C4" s="68"/>
      <c r="D4" s="68"/>
    </row>
    <row r="5" spans="1:6" s="2" customFormat="1" ht="72.75" customHeight="1">
      <c r="A5" s="9" t="s">
        <v>0</v>
      </c>
      <c r="B5" s="9" t="s">
        <v>1</v>
      </c>
      <c r="C5" s="10" t="s">
        <v>22</v>
      </c>
      <c r="D5" s="10" t="s">
        <v>16</v>
      </c>
    </row>
    <row r="6" spans="1:6" s="2" customFormat="1" ht="18">
      <c r="A6" s="21" t="s">
        <v>21</v>
      </c>
      <c r="B6" s="16">
        <v>2111</v>
      </c>
      <c r="C6" s="47">
        <f>3010735.44+321963.12</f>
        <v>3332698.56</v>
      </c>
      <c r="D6" s="47">
        <f>3010735.44+321963.12</f>
        <v>3332698.56</v>
      </c>
      <c r="E6" s="22">
        <f>C6-D6</f>
        <v>0</v>
      </c>
      <c r="F6" s="22">
        <f>C6-D6</f>
        <v>0</v>
      </c>
    </row>
    <row r="7" spans="1:6" s="2" customFormat="1" ht="18">
      <c r="A7" s="21" t="s">
        <v>40</v>
      </c>
      <c r="B7" s="16">
        <v>2120</v>
      </c>
      <c r="C7" s="47">
        <f>89305.19+654441.06</f>
        <v>743746.25</v>
      </c>
      <c r="D7" s="47">
        <f>89305.19+654441.06</f>
        <v>743746.25</v>
      </c>
      <c r="E7" s="22">
        <f t="shared" ref="E7:E24" si="0">C7-D7</f>
        <v>0</v>
      </c>
      <c r="F7" s="22">
        <f t="shared" ref="F7:F24" si="1">C7-D7</f>
        <v>0</v>
      </c>
    </row>
    <row r="8" spans="1:6" ht="35.4">
      <c r="A8" s="11" t="s">
        <v>2</v>
      </c>
      <c r="B8" s="16">
        <v>2210</v>
      </c>
      <c r="C8" s="20">
        <v>339341.18</v>
      </c>
      <c r="D8" s="20">
        <v>339341.18</v>
      </c>
      <c r="E8" s="22">
        <f t="shared" si="0"/>
        <v>0</v>
      </c>
      <c r="F8" s="22">
        <f t="shared" si="1"/>
        <v>0</v>
      </c>
    </row>
    <row r="9" spans="1:6" ht="18">
      <c r="A9" s="11" t="s">
        <v>3</v>
      </c>
      <c r="B9" s="16">
        <v>2230</v>
      </c>
      <c r="C9" s="20">
        <f>85426.27+50413+24200+23436.2</f>
        <v>183475.47000000003</v>
      </c>
      <c r="D9" s="20">
        <f>85426.27+50413+24200+23436.2</f>
        <v>183475.47000000003</v>
      </c>
      <c r="E9" s="22">
        <f t="shared" si="0"/>
        <v>0</v>
      </c>
      <c r="F9" s="22">
        <f t="shared" si="1"/>
        <v>0</v>
      </c>
    </row>
    <row r="10" spans="1:6" ht="35.4">
      <c r="A10" s="11" t="s">
        <v>4</v>
      </c>
      <c r="B10" s="16">
        <v>2240</v>
      </c>
      <c r="C10" s="20">
        <f>54611.91+1905.12</f>
        <v>56517.030000000006</v>
      </c>
      <c r="D10" s="20">
        <f>54611.91+1905.12</f>
        <v>56517.030000000006</v>
      </c>
      <c r="E10" s="22">
        <f t="shared" si="0"/>
        <v>0</v>
      </c>
      <c r="F10" s="22">
        <f t="shared" si="1"/>
        <v>0</v>
      </c>
    </row>
    <row r="11" spans="1:6" ht="35.4">
      <c r="A11" s="31" t="s">
        <v>56</v>
      </c>
      <c r="B11" s="16">
        <v>2220</v>
      </c>
      <c r="C11" s="20">
        <v>5461.8</v>
      </c>
      <c r="D11" s="20">
        <v>5461.8</v>
      </c>
      <c r="E11" s="22">
        <f t="shared" si="0"/>
        <v>0</v>
      </c>
      <c r="F11" s="22">
        <f t="shared" si="1"/>
        <v>0</v>
      </c>
    </row>
    <row r="12" spans="1:6" ht="18">
      <c r="A12" s="11" t="s">
        <v>5</v>
      </c>
      <c r="B12" s="16">
        <v>2271</v>
      </c>
      <c r="C12" s="20">
        <f>821651.81+135974.03</f>
        <v>957625.84000000008</v>
      </c>
      <c r="D12" s="20">
        <f>821651.81+135974.03</f>
        <v>957625.84000000008</v>
      </c>
      <c r="E12" s="22">
        <f t="shared" si="0"/>
        <v>0</v>
      </c>
      <c r="F12" s="22">
        <f t="shared" si="1"/>
        <v>0</v>
      </c>
    </row>
    <row r="13" spans="1:6" ht="35.4">
      <c r="A13" s="11" t="s">
        <v>6</v>
      </c>
      <c r="B13" s="16">
        <v>2272</v>
      </c>
      <c r="C13" s="20"/>
      <c r="D13" s="20"/>
      <c r="E13" s="22">
        <f t="shared" si="0"/>
        <v>0</v>
      </c>
      <c r="F13" s="22">
        <f t="shared" si="1"/>
        <v>0</v>
      </c>
    </row>
    <row r="14" spans="1:6" ht="18">
      <c r="A14" s="11" t="s">
        <v>7</v>
      </c>
      <c r="B14" s="16">
        <v>2273</v>
      </c>
      <c r="C14" s="20">
        <f>25012.94+53609.71</f>
        <v>78622.649999999994</v>
      </c>
      <c r="D14" s="20">
        <f>25012.94+53609.71</f>
        <v>78622.649999999994</v>
      </c>
      <c r="E14" s="22">
        <f t="shared" si="0"/>
        <v>0</v>
      </c>
      <c r="F14" s="22">
        <f t="shared" si="1"/>
        <v>0</v>
      </c>
    </row>
    <row r="15" spans="1:6" ht="18">
      <c r="A15" s="11" t="s">
        <v>8</v>
      </c>
      <c r="B15" s="16">
        <v>2274</v>
      </c>
      <c r="C15" s="20"/>
      <c r="D15" s="20"/>
      <c r="E15" s="22">
        <f t="shared" si="0"/>
        <v>0</v>
      </c>
      <c r="F15" s="22">
        <f t="shared" si="1"/>
        <v>0</v>
      </c>
    </row>
    <row r="16" spans="1:6" ht="18">
      <c r="A16" s="11" t="s">
        <v>9</v>
      </c>
      <c r="B16" s="16">
        <v>2275</v>
      </c>
      <c r="C16" s="20"/>
      <c r="D16" s="20"/>
      <c r="E16" s="22">
        <f t="shared" si="0"/>
        <v>0</v>
      </c>
      <c r="F16" s="22">
        <f t="shared" si="1"/>
        <v>0</v>
      </c>
    </row>
    <row r="17" spans="1:9" ht="34.5" customHeight="1">
      <c r="A17" s="11" t="s">
        <v>10</v>
      </c>
      <c r="B17" s="16">
        <v>2282</v>
      </c>
      <c r="C17" s="20">
        <v>1440</v>
      </c>
      <c r="D17" s="20">
        <v>1440</v>
      </c>
      <c r="E17" s="22">
        <f t="shared" si="0"/>
        <v>0</v>
      </c>
      <c r="F17" s="22">
        <f t="shared" si="1"/>
        <v>0</v>
      </c>
    </row>
    <row r="18" spans="1:9" ht="18" customHeight="1">
      <c r="A18" s="11" t="s">
        <v>13</v>
      </c>
      <c r="B18" s="16">
        <v>2730</v>
      </c>
      <c r="C18" s="20"/>
      <c r="D18" s="20"/>
      <c r="E18" s="22">
        <f t="shared" si="0"/>
        <v>0</v>
      </c>
      <c r="F18" s="22">
        <f t="shared" si="1"/>
        <v>0</v>
      </c>
    </row>
    <row r="19" spans="1:9" ht="15.75" customHeight="1">
      <c r="A19" s="11" t="s">
        <v>14</v>
      </c>
      <c r="B19" s="16">
        <v>2800</v>
      </c>
      <c r="C19" s="20">
        <f>38.13+19.84</f>
        <v>57.97</v>
      </c>
      <c r="D19" s="20">
        <f>38.13+19.84</f>
        <v>57.97</v>
      </c>
      <c r="E19" s="22">
        <f t="shared" si="0"/>
        <v>0</v>
      </c>
      <c r="F19" s="22">
        <f t="shared" si="1"/>
        <v>0</v>
      </c>
    </row>
    <row r="20" spans="1:9" ht="39" customHeight="1">
      <c r="A20" s="11" t="s">
        <v>11</v>
      </c>
      <c r="B20" s="16">
        <v>3110</v>
      </c>
      <c r="C20" s="20">
        <v>71000</v>
      </c>
      <c r="D20" s="20">
        <v>71000</v>
      </c>
      <c r="E20" s="22">
        <f t="shared" si="0"/>
        <v>0</v>
      </c>
      <c r="F20" s="22">
        <f t="shared" si="1"/>
        <v>0</v>
      </c>
      <c r="H20" s="30"/>
    </row>
    <row r="21" spans="1:9" ht="35.4">
      <c r="A21" s="11" t="s">
        <v>19</v>
      </c>
      <c r="B21" s="16">
        <v>3122</v>
      </c>
      <c r="C21" s="20"/>
      <c r="D21" s="20"/>
      <c r="E21" s="22">
        <f t="shared" si="0"/>
        <v>0</v>
      </c>
      <c r="F21" s="22">
        <f t="shared" si="1"/>
        <v>0</v>
      </c>
      <c r="I21" t="s">
        <v>18</v>
      </c>
    </row>
    <row r="22" spans="1:9" ht="35.4">
      <c r="A22" s="11" t="s">
        <v>20</v>
      </c>
      <c r="B22" s="16">
        <v>3132</v>
      </c>
      <c r="C22" s="20"/>
      <c r="D22" s="20"/>
      <c r="E22" s="22">
        <f t="shared" si="0"/>
        <v>0</v>
      </c>
      <c r="F22" s="22">
        <f t="shared" si="1"/>
        <v>0</v>
      </c>
    </row>
    <row r="23" spans="1:9" ht="35.4">
      <c r="A23" s="26" t="s">
        <v>41</v>
      </c>
      <c r="B23" s="16">
        <v>3142</v>
      </c>
      <c r="C23" s="20"/>
      <c r="D23" s="20"/>
      <c r="E23" s="22">
        <f t="shared" si="0"/>
        <v>0</v>
      </c>
      <c r="F23" s="22">
        <f t="shared" si="1"/>
        <v>0</v>
      </c>
    </row>
    <row r="24" spans="1:9" ht="18.75" customHeight="1">
      <c r="A24" s="11" t="s">
        <v>12</v>
      </c>
      <c r="B24" s="16"/>
      <c r="C24" s="42">
        <f>SUM(C6:C23)</f>
        <v>5769986.75</v>
      </c>
      <c r="D24" s="45">
        <f>SUM(D6:D23)</f>
        <v>5769986.75</v>
      </c>
      <c r="E24" s="22">
        <f t="shared" si="0"/>
        <v>0</v>
      </c>
      <c r="F24" s="22">
        <f t="shared" si="1"/>
        <v>0</v>
      </c>
    </row>
    <row r="25" spans="1:9" ht="18">
      <c r="A25" s="6"/>
      <c r="B25" s="7"/>
      <c r="C25" s="8"/>
      <c r="D25" s="8"/>
    </row>
    <row r="26" spans="1:9" ht="18">
      <c r="A26" s="6"/>
      <c r="B26" s="7"/>
      <c r="C26" s="8"/>
      <c r="D26" s="8"/>
    </row>
    <row r="27" spans="1:9" ht="32.25" customHeight="1">
      <c r="A27" s="49" t="s">
        <v>24</v>
      </c>
      <c r="B27" s="69"/>
      <c r="C27" s="69"/>
      <c r="D27" s="69"/>
    </row>
    <row r="28" spans="1:9" ht="18">
      <c r="A28" s="23"/>
      <c r="B28" s="24"/>
      <c r="C28" s="24"/>
      <c r="D28" s="25"/>
    </row>
    <row r="29" spans="1:9" ht="69.599999999999994">
      <c r="A29" s="15" t="s">
        <v>0</v>
      </c>
      <c r="B29" s="15" t="s">
        <v>1</v>
      </c>
      <c r="C29" s="10" t="s">
        <v>22</v>
      </c>
      <c r="D29" s="10" t="s">
        <v>17</v>
      </c>
    </row>
    <row r="30" spans="1:9" ht="35.4">
      <c r="A30" s="11" t="s">
        <v>2</v>
      </c>
      <c r="B30" s="17">
        <v>2210</v>
      </c>
      <c r="C30" s="29"/>
      <c r="D30" s="13"/>
      <c r="F30" s="22"/>
    </row>
    <row r="31" spans="1:9" ht="18">
      <c r="A31" s="12" t="s">
        <v>3</v>
      </c>
      <c r="B31" s="17">
        <v>2230</v>
      </c>
      <c r="C31" s="29">
        <v>23212.560000000001</v>
      </c>
      <c r="D31" s="38">
        <v>23212.560000000001</v>
      </c>
      <c r="F31" s="22">
        <f t="shared" ref="F31:F37" si="2">C31-D31</f>
        <v>0</v>
      </c>
    </row>
    <row r="32" spans="1:9" ht="18">
      <c r="A32" s="12" t="s">
        <v>4</v>
      </c>
      <c r="B32" s="17">
        <v>2240</v>
      </c>
      <c r="C32" s="29"/>
      <c r="D32" s="20"/>
      <c r="F32" s="22">
        <f t="shared" si="2"/>
        <v>0</v>
      </c>
    </row>
    <row r="33" spans="1:6" ht="18">
      <c r="A33" s="31" t="s">
        <v>9</v>
      </c>
      <c r="B33" s="33">
        <v>2275</v>
      </c>
      <c r="C33" s="29"/>
      <c r="D33" s="20"/>
      <c r="F33" s="22">
        <f t="shared" si="2"/>
        <v>0</v>
      </c>
    </row>
    <row r="34" spans="1:6" ht="18">
      <c r="A34" s="11" t="s">
        <v>14</v>
      </c>
      <c r="B34" s="17">
        <v>2800</v>
      </c>
      <c r="C34" s="13"/>
      <c r="D34" s="20"/>
      <c r="F34" s="22">
        <f t="shared" si="2"/>
        <v>0</v>
      </c>
    </row>
    <row r="35" spans="1:6" ht="52.8">
      <c r="A35" s="11" t="s">
        <v>11</v>
      </c>
      <c r="B35" s="17">
        <v>3110</v>
      </c>
      <c r="C35" s="13"/>
      <c r="D35" s="20"/>
      <c r="F35" s="22">
        <f t="shared" si="2"/>
        <v>0</v>
      </c>
    </row>
    <row r="36" spans="1:6" ht="18">
      <c r="A36" s="18" t="s">
        <v>15</v>
      </c>
      <c r="B36" s="19">
        <v>3132</v>
      </c>
      <c r="C36" s="20"/>
      <c r="D36" s="20"/>
      <c r="F36" s="22">
        <f t="shared" si="2"/>
        <v>0</v>
      </c>
    </row>
    <row r="37" spans="1:6" ht="18">
      <c r="A37" s="11" t="s">
        <v>12</v>
      </c>
      <c r="B37" s="17"/>
      <c r="C37" s="14">
        <f>SUM(C30:C36)</f>
        <v>23212.560000000001</v>
      </c>
      <c r="D37" s="42">
        <f>SUM(D30:D36)</f>
        <v>23212.560000000001</v>
      </c>
      <c r="F37" s="22">
        <f t="shared" si="2"/>
        <v>0</v>
      </c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51" t="s">
        <v>25</v>
      </c>
      <c r="B40" s="52"/>
      <c r="C40" s="52"/>
      <c r="D40" s="52"/>
    </row>
    <row r="41" spans="1:6">
      <c r="A41" s="1"/>
      <c r="B41" s="5"/>
      <c r="C41" s="4"/>
      <c r="D41" s="4"/>
    </row>
    <row r="42" spans="1:6" ht="69.599999999999994">
      <c r="A42" s="15" t="s">
        <v>0</v>
      </c>
      <c r="B42" s="15" t="s">
        <v>1</v>
      </c>
      <c r="C42" s="10" t="s">
        <v>22</v>
      </c>
      <c r="D42" s="10" t="s">
        <v>17</v>
      </c>
    </row>
    <row r="43" spans="1:6" ht="35.4">
      <c r="A43" s="11" t="s">
        <v>2</v>
      </c>
      <c r="B43" s="17">
        <v>2210</v>
      </c>
      <c r="C43" s="38">
        <v>1560</v>
      </c>
      <c r="D43" s="38">
        <v>1560</v>
      </c>
      <c r="F43" s="22">
        <f t="shared" ref="F43:F44" si="3">C43-D43</f>
        <v>0</v>
      </c>
    </row>
    <row r="44" spans="1:6" ht="18">
      <c r="A44" s="12" t="s">
        <v>3</v>
      </c>
      <c r="B44" s="17">
        <v>2230</v>
      </c>
      <c r="C44" s="38">
        <v>31958.400000000001</v>
      </c>
      <c r="D44" s="38">
        <f>10949.47+21008.93</f>
        <v>31958.400000000001</v>
      </c>
      <c r="F44" s="22">
        <f t="shared" si="3"/>
        <v>0</v>
      </c>
    </row>
    <row r="45" spans="1:6" ht="18">
      <c r="A45" s="12" t="s">
        <v>4</v>
      </c>
      <c r="B45" s="17">
        <v>2240</v>
      </c>
      <c r="C45" s="38"/>
      <c r="D45" s="38"/>
      <c r="F45" s="22"/>
    </row>
    <row r="46" spans="1:6" ht="18">
      <c r="A46" s="31" t="s">
        <v>9</v>
      </c>
      <c r="B46" s="33">
        <v>2275</v>
      </c>
      <c r="C46" s="38"/>
      <c r="D46" s="38"/>
      <c r="F46" s="22"/>
    </row>
    <row r="47" spans="1:6" ht="18">
      <c r="A47" s="11" t="s">
        <v>14</v>
      </c>
      <c r="B47" s="17">
        <v>2800</v>
      </c>
      <c r="C47" s="38"/>
      <c r="D47" s="38"/>
      <c r="F47" s="22"/>
    </row>
    <row r="48" spans="1:6" ht="52.8">
      <c r="A48" s="11" t="s">
        <v>11</v>
      </c>
      <c r="B48" s="17">
        <v>3110</v>
      </c>
      <c r="C48" s="38"/>
      <c r="D48" s="38"/>
      <c r="F48" s="22"/>
    </row>
    <row r="49" spans="1:6" ht="18">
      <c r="A49" s="18" t="s">
        <v>15</v>
      </c>
      <c r="B49" s="19">
        <v>3132</v>
      </c>
      <c r="C49" s="20"/>
      <c r="D49" s="20"/>
      <c r="F49" s="22"/>
    </row>
    <row r="50" spans="1:6" ht="18">
      <c r="A50" s="11" t="s">
        <v>12</v>
      </c>
      <c r="B50" s="17"/>
      <c r="C50" s="42">
        <f>C43+C44+C47+C48+C49</f>
        <v>33518.400000000001</v>
      </c>
      <c r="D50" s="42">
        <f>D43+D44+D47+D48+D49</f>
        <v>33518.400000000001</v>
      </c>
      <c r="F50" s="22"/>
    </row>
    <row r="51" spans="1:6">
      <c r="C51" s="43"/>
      <c r="D51" s="43"/>
    </row>
    <row r="53" spans="1:6" ht="35.25" customHeight="1">
      <c r="A53" s="51" t="s">
        <v>58</v>
      </c>
      <c r="B53" s="52"/>
      <c r="C53" s="52"/>
      <c r="D53" s="52"/>
    </row>
    <row r="54" spans="1:6" ht="17.399999999999999">
      <c r="A54" s="53" t="s">
        <v>26</v>
      </c>
      <c r="B54" s="54"/>
      <c r="C54" s="55" t="s">
        <v>27</v>
      </c>
      <c r="D54" s="54"/>
    </row>
    <row r="55" spans="1:6" ht="18">
      <c r="A55" s="31" t="s">
        <v>59</v>
      </c>
      <c r="B55" s="27">
        <v>2210</v>
      </c>
      <c r="C55" s="79">
        <f>135+1425</f>
        <v>1560</v>
      </c>
      <c r="D55" s="80"/>
    </row>
    <row r="56" spans="1:6" ht="18">
      <c r="A56" s="31" t="s">
        <v>32</v>
      </c>
      <c r="B56" s="27">
        <v>2210</v>
      </c>
      <c r="C56" s="79"/>
      <c r="D56" s="80"/>
    </row>
    <row r="57" spans="1:6" ht="18">
      <c r="A57" s="31" t="s">
        <v>37</v>
      </c>
      <c r="B57" s="28">
        <v>3110.221</v>
      </c>
      <c r="C57" s="73"/>
      <c r="D57" s="74"/>
    </row>
    <row r="58" spans="1:6" ht="18">
      <c r="A58" s="31" t="s">
        <v>28</v>
      </c>
      <c r="B58" s="27">
        <v>2210</v>
      </c>
      <c r="C58" s="79"/>
      <c r="D58" s="80"/>
    </row>
    <row r="59" spans="1:6" ht="18">
      <c r="A59" s="31" t="s">
        <v>30</v>
      </c>
      <c r="B59" s="27">
        <v>2210</v>
      </c>
      <c r="C59" s="79"/>
      <c r="D59" s="80"/>
    </row>
    <row r="60" spans="1:6" ht="18">
      <c r="A60" s="31" t="s">
        <v>36</v>
      </c>
      <c r="B60" s="27">
        <v>2210</v>
      </c>
      <c r="C60" s="79"/>
      <c r="D60" s="80"/>
    </row>
    <row r="61" spans="1:6" ht="18">
      <c r="A61" s="31" t="s">
        <v>31</v>
      </c>
      <c r="B61" s="27">
        <v>3110</v>
      </c>
      <c r="C61" s="73"/>
      <c r="D61" s="74"/>
    </row>
    <row r="62" spans="1:6" ht="18">
      <c r="A62" s="31" t="s">
        <v>33</v>
      </c>
      <c r="B62" s="27">
        <v>2210</v>
      </c>
      <c r="C62" s="75"/>
      <c r="D62" s="76"/>
    </row>
    <row r="63" spans="1:6" ht="18">
      <c r="A63" s="31" t="s">
        <v>34</v>
      </c>
      <c r="B63" s="27">
        <v>2210</v>
      </c>
      <c r="C63" s="75"/>
      <c r="D63" s="76"/>
    </row>
    <row r="64" spans="1:6" ht="18">
      <c r="A64" s="31" t="s">
        <v>46</v>
      </c>
      <c r="B64" s="27">
        <v>2240</v>
      </c>
      <c r="C64" s="75"/>
      <c r="D64" s="76"/>
    </row>
    <row r="65" spans="1:4" ht="18">
      <c r="A65" s="31" t="s">
        <v>38</v>
      </c>
      <c r="B65" s="27">
        <v>2230</v>
      </c>
      <c r="C65" s="73">
        <v>31958.400000000001</v>
      </c>
      <c r="D65" s="74"/>
    </row>
    <row r="66" spans="1:4" ht="18">
      <c r="A66" s="31" t="s">
        <v>39</v>
      </c>
      <c r="B66" s="27">
        <v>2210</v>
      </c>
      <c r="C66" s="75"/>
      <c r="D66" s="76"/>
    </row>
    <row r="67" spans="1:4" ht="18">
      <c r="A67" s="31" t="s">
        <v>45</v>
      </c>
      <c r="B67" s="27">
        <v>2210</v>
      </c>
      <c r="C67" s="73"/>
      <c r="D67" s="74"/>
    </row>
    <row r="68" spans="1:4" ht="18">
      <c r="A68" s="31" t="s">
        <v>43</v>
      </c>
      <c r="B68" s="27">
        <v>2210</v>
      </c>
      <c r="C68" s="73"/>
      <c r="D68" s="74"/>
    </row>
    <row r="69" spans="1:4" ht="18">
      <c r="A69" s="31" t="s">
        <v>42</v>
      </c>
      <c r="B69" s="27">
        <v>2210</v>
      </c>
      <c r="C69" s="73"/>
      <c r="D69" s="74"/>
    </row>
    <row r="70" spans="1:4" ht="18">
      <c r="A70" s="31" t="s">
        <v>44</v>
      </c>
      <c r="B70" s="32">
        <v>2210</v>
      </c>
      <c r="C70" s="73"/>
      <c r="D70" s="74"/>
    </row>
    <row r="71" spans="1:4" ht="18">
      <c r="A71" s="57"/>
      <c r="B71" s="58"/>
      <c r="C71" s="73"/>
      <c r="D71" s="74"/>
    </row>
    <row r="72" spans="1:4" ht="18">
      <c r="A72" s="57"/>
      <c r="B72" s="58"/>
      <c r="C72" s="59">
        <f>SUM(C55:D71)</f>
        <v>33518.400000000001</v>
      </c>
      <c r="D72" s="60"/>
    </row>
  </sheetData>
  <mergeCells count="28">
    <mergeCell ref="A3:D3"/>
    <mergeCell ref="A2:D2"/>
    <mergeCell ref="A4:D4"/>
    <mergeCell ref="A27:D27"/>
    <mergeCell ref="A40:D40"/>
    <mergeCell ref="C61:D61"/>
    <mergeCell ref="A53:D53"/>
    <mergeCell ref="C60:D60"/>
    <mergeCell ref="C57:D57"/>
    <mergeCell ref="C58:D58"/>
    <mergeCell ref="C59:D59"/>
    <mergeCell ref="A54:B54"/>
    <mergeCell ref="C54:D54"/>
    <mergeCell ref="C55:D55"/>
    <mergeCell ref="C56:D56"/>
    <mergeCell ref="C62:D62"/>
    <mergeCell ref="C63:D63"/>
    <mergeCell ref="C64:D64"/>
    <mergeCell ref="C65:D65"/>
    <mergeCell ref="A71:B71"/>
    <mergeCell ref="C71:D71"/>
    <mergeCell ref="A72:B72"/>
    <mergeCell ref="C72:D72"/>
    <mergeCell ref="C66:D66"/>
    <mergeCell ref="C67:D67"/>
    <mergeCell ref="C68:D68"/>
    <mergeCell ref="C69:D69"/>
    <mergeCell ref="C70:D7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3"/>
  <sheetViews>
    <sheetView topLeftCell="A14" workbookViewId="0">
      <selection activeCell="L27" sqref="L27"/>
    </sheetView>
  </sheetViews>
  <sheetFormatPr defaultRowHeight="14.4"/>
  <cols>
    <col min="1" max="1" width="40.88671875" style="3" customWidth="1"/>
    <col min="2" max="2" width="9" style="1" customWidth="1"/>
    <col min="3" max="3" width="17.88671875" customWidth="1"/>
    <col min="4" max="4" width="17.33203125" customWidth="1"/>
    <col min="5" max="5" width="10.6640625" hidden="1" customWidth="1"/>
    <col min="6" max="6" width="10.44140625" customWidth="1"/>
  </cols>
  <sheetData>
    <row r="2" spans="1:6" ht="65.25" customHeight="1">
      <c r="A2" s="49" t="s">
        <v>57</v>
      </c>
      <c r="B2" s="50"/>
      <c r="C2" s="50"/>
      <c r="D2" s="50"/>
    </row>
    <row r="3" spans="1:6" ht="65.25" customHeight="1">
      <c r="A3" s="71" t="s">
        <v>53</v>
      </c>
      <c r="B3" s="78"/>
      <c r="C3" s="78"/>
      <c r="D3" s="78"/>
    </row>
    <row r="4" spans="1:6" ht="38.25" customHeight="1">
      <c r="A4" s="67" t="s">
        <v>23</v>
      </c>
      <c r="B4" s="68"/>
      <c r="C4" s="68"/>
      <c r="D4" s="68"/>
    </row>
    <row r="5" spans="1:6" s="2" customFormat="1" ht="72.75" customHeight="1">
      <c r="A5" s="35" t="s">
        <v>0</v>
      </c>
      <c r="B5" s="35" t="s">
        <v>1</v>
      </c>
      <c r="C5" s="10" t="s">
        <v>22</v>
      </c>
      <c r="D5" s="10" t="s">
        <v>16</v>
      </c>
    </row>
    <row r="6" spans="1:6" s="2" customFormat="1" ht="18">
      <c r="A6" s="21" t="s">
        <v>21</v>
      </c>
      <c r="B6" s="16">
        <v>2111</v>
      </c>
      <c r="C6" s="44">
        <f>2319612.53+2904.96</f>
        <v>2322517.4899999998</v>
      </c>
      <c r="D6" s="44">
        <f>2319612.53+2904.96</f>
        <v>2322517.4899999998</v>
      </c>
      <c r="E6" s="22">
        <f>C6-D6</f>
        <v>0</v>
      </c>
      <c r="F6" s="22">
        <f>C6-D6</f>
        <v>0</v>
      </c>
    </row>
    <row r="7" spans="1:6" s="2" customFormat="1" ht="18">
      <c r="A7" s="21" t="s">
        <v>40</v>
      </c>
      <c r="B7" s="16">
        <v>2120</v>
      </c>
      <c r="C7" s="44">
        <f>495291.56+639.08</f>
        <v>495930.64</v>
      </c>
      <c r="D7" s="44">
        <f>495291.56+639.08</f>
        <v>495930.64</v>
      </c>
      <c r="E7" s="22">
        <f t="shared" ref="E7:E24" si="0">C7-D7</f>
        <v>0</v>
      </c>
      <c r="F7" s="22">
        <f t="shared" ref="F7:F24" si="1">C7-D7</f>
        <v>0</v>
      </c>
    </row>
    <row r="8" spans="1:6" ht="35.4">
      <c r="A8" s="31" t="s">
        <v>2</v>
      </c>
      <c r="B8" s="16">
        <v>2210</v>
      </c>
      <c r="C8" s="20">
        <v>71308.639999999999</v>
      </c>
      <c r="D8" s="20">
        <v>71308.639999999999</v>
      </c>
      <c r="E8" s="22">
        <f t="shared" si="0"/>
        <v>0</v>
      </c>
      <c r="F8" s="22">
        <f t="shared" si="1"/>
        <v>0</v>
      </c>
    </row>
    <row r="9" spans="1:6" ht="18">
      <c r="A9" s="31" t="s">
        <v>3</v>
      </c>
      <c r="B9" s="16">
        <v>2230</v>
      </c>
      <c r="C9" s="20">
        <f>44183+14667.4</f>
        <v>58850.400000000001</v>
      </c>
      <c r="D9" s="20">
        <f>44183+14667.4</f>
        <v>58850.400000000001</v>
      </c>
      <c r="E9" s="22">
        <f t="shared" si="0"/>
        <v>0</v>
      </c>
      <c r="F9" s="22">
        <f t="shared" si="1"/>
        <v>0</v>
      </c>
    </row>
    <row r="10" spans="1:6" ht="35.4">
      <c r="A10" s="31" t="s">
        <v>4</v>
      </c>
      <c r="B10" s="16">
        <v>2240</v>
      </c>
      <c r="C10" s="20">
        <v>178977.47</v>
      </c>
      <c r="D10" s="20">
        <v>178977.47</v>
      </c>
      <c r="E10" s="22">
        <f t="shared" si="0"/>
        <v>0</v>
      </c>
      <c r="F10" s="22">
        <f t="shared" si="1"/>
        <v>0</v>
      </c>
    </row>
    <row r="11" spans="1:6" ht="35.4">
      <c r="A11" s="31" t="s">
        <v>56</v>
      </c>
      <c r="B11" s="16">
        <v>2220</v>
      </c>
      <c r="C11" s="20"/>
      <c r="D11" s="20"/>
      <c r="E11" s="22">
        <f t="shared" si="0"/>
        <v>0</v>
      </c>
      <c r="F11" s="22">
        <f t="shared" si="1"/>
        <v>0</v>
      </c>
    </row>
    <row r="12" spans="1:6" ht="18" hidden="1">
      <c r="A12" s="31" t="s">
        <v>5</v>
      </c>
      <c r="B12" s="16">
        <v>2271</v>
      </c>
      <c r="C12" s="20"/>
      <c r="D12" s="20"/>
      <c r="E12" s="22">
        <f t="shared" si="0"/>
        <v>0</v>
      </c>
      <c r="F12" s="22">
        <f t="shared" si="1"/>
        <v>0</v>
      </c>
    </row>
    <row r="13" spans="1:6" ht="35.4" hidden="1">
      <c r="A13" s="31" t="s">
        <v>6</v>
      </c>
      <c r="B13" s="16">
        <v>2272</v>
      </c>
      <c r="C13" s="20"/>
      <c r="D13" s="20"/>
      <c r="E13" s="22">
        <f t="shared" si="0"/>
        <v>0</v>
      </c>
      <c r="F13" s="22">
        <f t="shared" si="1"/>
        <v>0</v>
      </c>
    </row>
    <row r="14" spans="1:6" ht="18">
      <c r="A14" s="31" t="s">
        <v>7</v>
      </c>
      <c r="B14" s="16">
        <v>2273</v>
      </c>
      <c r="C14" s="20">
        <v>53605.11</v>
      </c>
      <c r="D14" s="20">
        <v>53605.11</v>
      </c>
      <c r="E14" s="22">
        <f t="shared" si="0"/>
        <v>0</v>
      </c>
      <c r="F14" s="22">
        <f t="shared" si="1"/>
        <v>0</v>
      </c>
    </row>
    <row r="15" spans="1:6" ht="18" hidden="1">
      <c r="A15" s="31" t="s">
        <v>8</v>
      </c>
      <c r="B15" s="16">
        <v>2274</v>
      </c>
      <c r="C15" s="20"/>
      <c r="D15" s="20"/>
      <c r="E15" s="22">
        <f t="shared" si="0"/>
        <v>0</v>
      </c>
      <c r="F15" s="22">
        <f t="shared" si="1"/>
        <v>0</v>
      </c>
    </row>
    <row r="16" spans="1:6" ht="18">
      <c r="A16" s="31" t="s">
        <v>9</v>
      </c>
      <c r="B16" s="16">
        <v>2275</v>
      </c>
      <c r="C16" s="20">
        <v>313615.81</v>
      </c>
      <c r="D16" s="20">
        <v>313615.81</v>
      </c>
      <c r="E16" s="22">
        <f t="shared" si="0"/>
        <v>0</v>
      </c>
      <c r="F16" s="22">
        <f t="shared" si="1"/>
        <v>0</v>
      </c>
    </row>
    <row r="17" spans="1:9" ht="34.5" customHeight="1">
      <c r="A17" s="31" t="s">
        <v>10</v>
      </c>
      <c r="B17" s="16">
        <v>2282</v>
      </c>
      <c r="C17" s="20">
        <v>2877</v>
      </c>
      <c r="D17" s="20">
        <v>2877</v>
      </c>
      <c r="E17" s="22">
        <f t="shared" si="0"/>
        <v>0</v>
      </c>
      <c r="F17" s="22">
        <f t="shared" si="1"/>
        <v>0</v>
      </c>
    </row>
    <row r="18" spans="1:9" ht="18" customHeight="1">
      <c r="A18" s="31" t="s">
        <v>13</v>
      </c>
      <c r="B18" s="16">
        <v>2730</v>
      </c>
      <c r="C18" s="20"/>
      <c r="D18" s="20"/>
      <c r="E18" s="22">
        <f t="shared" si="0"/>
        <v>0</v>
      </c>
      <c r="F18" s="22">
        <f t="shared" si="1"/>
        <v>0</v>
      </c>
    </row>
    <row r="19" spans="1:9" ht="15.75" customHeight="1">
      <c r="A19" s="31" t="s">
        <v>14</v>
      </c>
      <c r="B19" s="16">
        <v>2800</v>
      </c>
      <c r="C19" s="20">
        <v>1364.6</v>
      </c>
      <c r="D19" s="20">
        <v>1364.6</v>
      </c>
      <c r="E19" s="22">
        <f t="shared" si="0"/>
        <v>0</v>
      </c>
      <c r="F19" s="22">
        <f t="shared" si="1"/>
        <v>0</v>
      </c>
    </row>
    <row r="20" spans="1:9" ht="39" customHeight="1">
      <c r="A20" s="31" t="s">
        <v>11</v>
      </c>
      <c r="B20" s="16">
        <v>3110</v>
      </c>
      <c r="C20" s="20">
        <v>72900</v>
      </c>
      <c r="D20" s="20">
        <v>72900</v>
      </c>
      <c r="E20" s="22">
        <f t="shared" si="0"/>
        <v>0</v>
      </c>
      <c r="F20" s="22">
        <f t="shared" si="1"/>
        <v>0</v>
      </c>
      <c r="H20" s="30"/>
    </row>
    <row r="21" spans="1:9" ht="35.4">
      <c r="A21" s="31" t="s">
        <v>19</v>
      </c>
      <c r="B21" s="16">
        <v>3122</v>
      </c>
      <c r="C21" s="20"/>
      <c r="D21" s="20"/>
      <c r="E21" s="22">
        <f t="shared" si="0"/>
        <v>0</v>
      </c>
      <c r="F21" s="22">
        <f t="shared" si="1"/>
        <v>0</v>
      </c>
      <c r="I21" t="s">
        <v>18</v>
      </c>
    </row>
    <row r="22" spans="1:9" ht="35.4">
      <c r="A22" s="31" t="s">
        <v>20</v>
      </c>
      <c r="B22" s="16">
        <v>3132</v>
      </c>
      <c r="C22" s="20"/>
      <c r="D22" s="20"/>
      <c r="E22" s="22">
        <f t="shared" si="0"/>
        <v>0</v>
      </c>
      <c r="F22" s="22">
        <f t="shared" si="1"/>
        <v>0</v>
      </c>
    </row>
    <row r="23" spans="1:9" ht="35.4">
      <c r="A23" s="31" t="s">
        <v>41</v>
      </c>
      <c r="B23" s="16">
        <v>3142</v>
      </c>
      <c r="C23" s="20"/>
      <c r="D23" s="20"/>
      <c r="E23" s="22">
        <f t="shared" si="0"/>
        <v>0</v>
      </c>
      <c r="F23" s="22">
        <f t="shared" si="1"/>
        <v>0</v>
      </c>
    </row>
    <row r="24" spans="1:9" ht="18.75" customHeight="1">
      <c r="A24" s="31" t="s">
        <v>12</v>
      </c>
      <c r="B24" s="16"/>
      <c r="C24" s="42">
        <f>SUM(C6:C23)</f>
        <v>3571947.16</v>
      </c>
      <c r="D24" s="45">
        <f>SUM(D6:D23)</f>
        <v>3571947.16</v>
      </c>
      <c r="E24" s="22">
        <f t="shared" si="0"/>
        <v>0</v>
      </c>
      <c r="F24" s="22">
        <f t="shared" si="1"/>
        <v>0</v>
      </c>
    </row>
    <row r="25" spans="1:9" ht="18">
      <c r="A25" s="6"/>
      <c r="B25" s="7"/>
      <c r="C25" s="8"/>
      <c r="D25" s="8"/>
    </row>
    <row r="26" spans="1:9" ht="18">
      <c r="A26" s="6"/>
      <c r="B26" s="7"/>
      <c r="C26" s="8"/>
      <c r="D26" s="8"/>
    </row>
    <row r="27" spans="1:9" ht="32.25" customHeight="1">
      <c r="A27" s="49" t="s">
        <v>24</v>
      </c>
      <c r="B27" s="69"/>
      <c r="C27" s="69"/>
      <c r="D27" s="69"/>
    </row>
    <row r="28" spans="1:9" ht="18">
      <c r="A28" s="23"/>
      <c r="B28" s="24"/>
      <c r="C28" s="24"/>
      <c r="D28" s="25"/>
    </row>
    <row r="29" spans="1:9" ht="69.599999999999994">
      <c r="A29" s="36" t="s">
        <v>0</v>
      </c>
      <c r="B29" s="36" t="s">
        <v>1</v>
      </c>
      <c r="C29" s="10" t="s">
        <v>22</v>
      </c>
      <c r="D29" s="10" t="s">
        <v>17</v>
      </c>
    </row>
    <row r="30" spans="1:9" ht="35.4" hidden="1">
      <c r="A30" s="31" t="s">
        <v>2</v>
      </c>
      <c r="B30" s="17">
        <v>2210</v>
      </c>
      <c r="C30" s="13"/>
      <c r="D30" s="13"/>
      <c r="F30" s="22"/>
    </row>
    <row r="31" spans="1:9" ht="18">
      <c r="A31" s="12" t="s">
        <v>3</v>
      </c>
      <c r="B31" s="17">
        <v>2230</v>
      </c>
      <c r="C31" s="38">
        <v>29308</v>
      </c>
      <c r="D31" s="20">
        <v>29308</v>
      </c>
      <c r="F31" s="22">
        <f t="shared" ref="F31:F37" si="2">C31-D31</f>
        <v>0</v>
      </c>
    </row>
    <row r="32" spans="1:9" ht="18" hidden="1">
      <c r="A32" s="12" t="s">
        <v>4</v>
      </c>
      <c r="B32" s="17">
        <v>2240</v>
      </c>
      <c r="C32" s="20"/>
      <c r="D32" s="20"/>
      <c r="F32" s="22">
        <f t="shared" si="2"/>
        <v>0</v>
      </c>
    </row>
    <row r="33" spans="1:6" ht="18" hidden="1">
      <c r="A33" s="31" t="s">
        <v>9</v>
      </c>
      <c r="B33" s="33">
        <v>2275</v>
      </c>
      <c r="C33" s="20"/>
      <c r="D33" s="20"/>
      <c r="F33" s="22">
        <f t="shared" si="2"/>
        <v>0</v>
      </c>
    </row>
    <row r="34" spans="1:6" ht="18" hidden="1">
      <c r="A34" s="31" t="s">
        <v>14</v>
      </c>
      <c r="B34" s="17">
        <v>2800</v>
      </c>
      <c r="C34" s="20"/>
      <c r="D34" s="20"/>
      <c r="F34" s="22">
        <f t="shared" si="2"/>
        <v>0</v>
      </c>
    </row>
    <row r="35" spans="1:6" ht="52.8" hidden="1">
      <c r="A35" s="31" t="s">
        <v>11</v>
      </c>
      <c r="B35" s="17">
        <v>3110</v>
      </c>
      <c r="C35" s="20"/>
      <c r="D35" s="20"/>
      <c r="F35" s="22">
        <f t="shared" si="2"/>
        <v>0</v>
      </c>
    </row>
    <row r="36" spans="1:6" ht="18" hidden="1">
      <c r="A36" s="18" t="s">
        <v>15</v>
      </c>
      <c r="B36" s="19">
        <v>3132</v>
      </c>
      <c r="C36" s="20"/>
      <c r="D36" s="20"/>
      <c r="F36" s="22">
        <f t="shared" si="2"/>
        <v>0</v>
      </c>
    </row>
    <row r="37" spans="1:6" ht="18">
      <c r="A37" s="31" t="s">
        <v>12</v>
      </c>
      <c r="B37" s="17"/>
      <c r="C37" s="42">
        <f>SUM(C30:C36)</f>
        <v>29308</v>
      </c>
      <c r="D37" s="42">
        <f>SUM(D30:D36)</f>
        <v>29308</v>
      </c>
      <c r="F37" s="22">
        <f t="shared" si="2"/>
        <v>0</v>
      </c>
    </row>
    <row r="40" spans="1:6" ht="34.5" customHeight="1">
      <c r="A40" s="51" t="s">
        <v>25</v>
      </c>
      <c r="B40" s="52"/>
      <c r="C40" s="52"/>
      <c r="D40" s="52"/>
    </row>
    <row r="41" spans="1:6">
      <c r="A41" s="1"/>
      <c r="B41" s="5"/>
      <c r="C41" s="4"/>
      <c r="D41" s="4"/>
    </row>
    <row r="42" spans="1:6" ht="69.599999999999994">
      <c r="A42" s="37" t="s">
        <v>0</v>
      </c>
      <c r="B42" s="37" t="s">
        <v>1</v>
      </c>
      <c r="C42" s="10" t="s">
        <v>22</v>
      </c>
      <c r="D42" s="10" t="s">
        <v>17</v>
      </c>
    </row>
    <row r="43" spans="1:6" ht="35.4">
      <c r="A43" s="31" t="s">
        <v>2</v>
      </c>
      <c r="B43" s="17">
        <v>2210</v>
      </c>
      <c r="C43" s="38">
        <v>4110</v>
      </c>
      <c r="D43" s="73">
        <v>4110</v>
      </c>
      <c r="E43" s="74"/>
      <c r="F43" s="22"/>
    </row>
    <row r="44" spans="1:6" ht="18">
      <c r="A44" s="12" t="s">
        <v>3</v>
      </c>
      <c r="B44" s="17">
        <v>2230</v>
      </c>
      <c r="C44" s="38">
        <v>4614.1499999999996</v>
      </c>
      <c r="D44" s="38">
        <v>4614.1499999999996</v>
      </c>
      <c r="E44" s="46"/>
      <c r="F44" s="22"/>
    </row>
    <row r="45" spans="1:6" ht="18" hidden="1">
      <c r="A45" s="12" t="s">
        <v>4</v>
      </c>
      <c r="B45" s="17">
        <v>2240</v>
      </c>
      <c r="C45" s="39"/>
      <c r="D45" s="39"/>
      <c r="E45" s="40"/>
      <c r="F45" s="22"/>
    </row>
    <row r="46" spans="1:6" ht="18" hidden="1">
      <c r="A46" s="31" t="s">
        <v>9</v>
      </c>
      <c r="B46" s="33">
        <v>2275</v>
      </c>
      <c r="C46" s="39"/>
      <c r="D46" s="39"/>
      <c r="E46" s="40"/>
      <c r="F46" s="22"/>
    </row>
    <row r="47" spans="1:6" ht="18" hidden="1">
      <c r="A47" s="31" t="s">
        <v>14</v>
      </c>
      <c r="B47" s="17">
        <v>2800</v>
      </c>
      <c r="C47" s="39"/>
      <c r="D47" s="39"/>
      <c r="E47" s="40"/>
      <c r="F47" s="22"/>
    </row>
    <row r="48" spans="1:6" ht="52.8" hidden="1">
      <c r="A48" s="31" t="s">
        <v>11</v>
      </c>
      <c r="B48" s="17">
        <v>3110</v>
      </c>
      <c r="C48" s="39"/>
      <c r="D48" s="83"/>
      <c r="E48" s="84"/>
      <c r="F48" s="22"/>
    </row>
    <row r="49" spans="1:6" ht="18" hidden="1">
      <c r="A49" s="18" t="s">
        <v>15</v>
      </c>
      <c r="B49" s="19">
        <v>3132</v>
      </c>
      <c r="C49" s="34"/>
      <c r="D49" s="34"/>
      <c r="E49" s="41"/>
      <c r="F49" s="22"/>
    </row>
    <row r="50" spans="1:6" ht="18">
      <c r="A50" s="31" t="s">
        <v>12</v>
      </c>
      <c r="B50" s="17"/>
      <c r="C50" s="42">
        <f>C43+C44+C47+C48+C49</f>
        <v>8724.15</v>
      </c>
      <c r="D50" s="42">
        <f>D43+D44+D47+D48+D49</f>
        <v>8724.15</v>
      </c>
      <c r="E50" s="41"/>
      <c r="F50" s="22"/>
    </row>
    <row r="53" spans="1:6" ht="35.25" customHeight="1">
      <c r="A53" s="51" t="s">
        <v>55</v>
      </c>
      <c r="B53" s="52"/>
      <c r="C53" s="52"/>
      <c r="D53" s="52"/>
    </row>
    <row r="54" spans="1:6" ht="17.399999999999999">
      <c r="A54" s="53" t="s">
        <v>26</v>
      </c>
      <c r="B54" s="54"/>
      <c r="C54" s="55" t="s">
        <v>27</v>
      </c>
      <c r="D54" s="54"/>
    </row>
    <row r="55" spans="1:6" ht="18">
      <c r="A55" s="31"/>
      <c r="B55" s="27">
        <v>2210</v>
      </c>
      <c r="C55" s="56"/>
      <c r="D55" s="56"/>
    </row>
    <row r="56" spans="1:6" ht="18">
      <c r="A56" s="31" t="s">
        <v>29</v>
      </c>
      <c r="B56" s="27">
        <v>2210</v>
      </c>
      <c r="C56" s="81"/>
      <c r="D56" s="82"/>
    </row>
    <row r="57" spans="1:6" ht="18">
      <c r="A57" s="31" t="s">
        <v>32</v>
      </c>
      <c r="B57" s="27">
        <v>2210</v>
      </c>
      <c r="C57" s="81"/>
      <c r="D57" s="82"/>
    </row>
    <row r="58" spans="1:6" ht="18">
      <c r="A58" s="31" t="s">
        <v>37</v>
      </c>
      <c r="B58" s="28">
        <v>3110.221</v>
      </c>
      <c r="C58" s="61"/>
      <c r="D58" s="62"/>
    </row>
    <row r="59" spans="1:6" ht="18">
      <c r="A59" s="31" t="s">
        <v>28</v>
      </c>
      <c r="B59" s="27">
        <v>2210</v>
      </c>
      <c r="C59" s="81"/>
      <c r="D59" s="82"/>
    </row>
    <row r="60" spans="1:6" ht="18">
      <c r="A60" s="31" t="s">
        <v>30</v>
      </c>
      <c r="B60" s="27">
        <v>2210</v>
      </c>
      <c r="C60" s="81"/>
      <c r="D60" s="82"/>
    </row>
    <row r="61" spans="1:6" ht="18">
      <c r="A61" s="31" t="s">
        <v>36</v>
      </c>
      <c r="B61" s="27">
        <v>2210</v>
      </c>
      <c r="C61" s="81"/>
      <c r="D61" s="82"/>
    </row>
    <row r="62" spans="1:6" ht="18">
      <c r="A62" s="31" t="s">
        <v>31</v>
      </c>
      <c r="B62" s="27">
        <v>3110</v>
      </c>
      <c r="C62" s="61"/>
      <c r="D62" s="62"/>
    </row>
    <row r="63" spans="1:6" ht="18">
      <c r="A63" s="31" t="s">
        <v>33</v>
      </c>
      <c r="B63" s="27">
        <v>2210</v>
      </c>
      <c r="C63" s="65"/>
      <c r="D63" s="66"/>
    </row>
    <row r="64" spans="1:6" ht="18">
      <c r="A64" s="31" t="s">
        <v>34</v>
      </c>
      <c r="B64" s="27">
        <v>2210</v>
      </c>
      <c r="C64" s="65"/>
      <c r="D64" s="66"/>
    </row>
    <row r="65" spans="1:4" ht="18">
      <c r="A65" s="31" t="s">
        <v>46</v>
      </c>
      <c r="B65" s="27">
        <v>2240</v>
      </c>
      <c r="C65" s="65"/>
      <c r="D65" s="66"/>
    </row>
    <row r="66" spans="1:4" ht="18">
      <c r="A66" s="31" t="s">
        <v>38</v>
      </c>
      <c r="B66" s="27">
        <v>2230</v>
      </c>
      <c r="C66" s="73">
        <v>4614.1499999999996</v>
      </c>
      <c r="D66" s="74"/>
    </row>
    <row r="67" spans="1:4" ht="18">
      <c r="A67" s="31" t="s">
        <v>39</v>
      </c>
      <c r="B67" s="27">
        <v>2210</v>
      </c>
      <c r="C67" s="75"/>
      <c r="D67" s="76"/>
    </row>
    <row r="68" spans="1:4" ht="18">
      <c r="A68" s="31" t="s">
        <v>45</v>
      </c>
      <c r="B68" s="27">
        <v>2210</v>
      </c>
      <c r="C68" s="73"/>
      <c r="D68" s="74"/>
    </row>
    <row r="69" spans="1:4" ht="18">
      <c r="A69" s="31" t="s">
        <v>43</v>
      </c>
      <c r="B69" s="27">
        <v>2210</v>
      </c>
      <c r="C69" s="73">
        <v>4110</v>
      </c>
      <c r="D69" s="74"/>
    </row>
    <row r="70" spans="1:4" ht="18">
      <c r="A70" s="31" t="s">
        <v>42</v>
      </c>
      <c r="B70" s="27">
        <v>2210</v>
      </c>
      <c r="C70" s="73"/>
      <c r="D70" s="74"/>
    </row>
    <row r="71" spans="1:4" ht="18">
      <c r="A71" s="31" t="s">
        <v>44</v>
      </c>
      <c r="B71" s="32">
        <v>2210</v>
      </c>
      <c r="C71" s="73"/>
      <c r="D71" s="74"/>
    </row>
    <row r="72" spans="1:4" ht="18">
      <c r="A72" s="57"/>
      <c r="B72" s="58"/>
      <c r="C72" s="73"/>
      <c r="D72" s="74"/>
    </row>
    <row r="73" spans="1:4" ht="18">
      <c r="A73" s="57"/>
      <c r="B73" s="58"/>
      <c r="C73" s="59">
        <f>SUM(C55:D72)</f>
        <v>8724.15</v>
      </c>
      <c r="D73" s="60"/>
    </row>
  </sheetData>
  <mergeCells count="31">
    <mergeCell ref="A2:D2"/>
    <mergeCell ref="A3:D3"/>
    <mergeCell ref="A4:D4"/>
    <mergeCell ref="A27:D27"/>
    <mergeCell ref="A40:D40"/>
    <mergeCell ref="D43:E43"/>
    <mergeCell ref="C56:D56"/>
    <mergeCell ref="C57:D57"/>
    <mergeCell ref="C58:D58"/>
    <mergeCell ref="C59:D59"/>
    <mergeCell ref="A53:D53"/>
    <mergeCell ref="A54:B54"/>
    <mergeCell ref="C54:D54"/>
    <mergeCell ref="C55:D55"/>
    <mergeCell ref="D48:E4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2:B72"/>
    <mergeCell ref="C72:D72"/>
    <mergeCell ref="A73:B73"/>
    <mergeCell ref="C73:D7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4"/>
  <sheetViews>
    <sheetView workbookViewId="0">
      <selection activeCell="C49" sqref="C49"/>
    </sheetView>
  </sheetViews>
  <sheetFormatPr defaultRowHeight="14.4"/>
  <sheetData>
    <row r="2" spans="1:1" ht="17.399999999999999">
      <c r="A2" s="7" t="s">
        <v>48</v>
      </c>
    </row>
    <row r="3" spans="1:1" ht="17.399999999999999">
      <c r="A3" s="7"/>
    </row>
    <row r="43" spans="3:3">
      <c r="C43">
        <v>491.85</v>
      </c>
    </row>
    <row r="44" spans="3:3">
      <c r="C44">
        <f>21291.33+16255.05</f>
        <v>37546.380000000005</v>
      </c>
    </row>
    <row r="48" spans="3:3">
      <c r="C48">
        <v>12721.86</v>
      </c>
    </row>
    <row r="52" spans="1:1" ht="17.399999999999999">
      <c r="A52" s="7" t="s">
        <v>47</v>
      </c>
    </row>
    <row r="54" spans="1:1" ht="17.399999999999999">
      <c r="A54" s="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Новопразький НВК</vt:lpstr>
      <vt:lpstr>Новопразький НВО</vt:lpstr>
      <vt:lpstr>Новопразька ЗШ І-ІІ ст</vt:lpstr>
      <vt:lpstr>Шарівський НВК </vt:lpstr>
      <vt:lpstr>Пантазіївська філія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2020-04-09T05:19:29Z</cp:lastPrinted>
  <dcterms:created xsi:type="dcterms:W3CDTF">2017-11-02T06:22:39Z</dcterms:created>
  <dcterms:modified xsi:type="dcterms:W3CDTF">2021-01-11T14:01:53Z</dcterms:modified>
</cp:coreProperties>
</file>