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 firstSheet="1" activeTab="5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11" i="38"/>
  <c r="C11" i="39"/>
  <c r="C16" i="33"/>
  <c r="C16" i="38"/>
  <c r="C16" i="30"/>
  <c r="C15" i="48"/>
  <c r="C15" i="38"/>
  <c r="C15" i="30"/>
  <c r="C14" i="48"/>
  <c r="C14" i="30"/>
  <c r="C10" i="48"/>
  <c r="C9" i="44"/>
  <c r="C10" i="38"/>
  <c r="C10" i="34"/>
  <c r="C10" i="31"/>
  <c r="C10" i="30"/>
  <c r="C9" i="48"/>
  <c r="C9" i="38"/>
  <c r="C9" i="34"/>
  <c r="C9" i="31"/>
  <c r="C9" i="30"/>
  <c r="C8" i="48"/>
  <c r="C8" i="44"/>
  <c r="C8" i="39"/>
  <c r="C8" i="38"/>
  <c r="C8" i="34"/>
  <c r="C8" i="31"/>
  <c r="C8" i="30"/>
  <c r="C8" i="33"/>
  <c r="C7" i="48"/>
  <c r="C7" i="44" l="1"/>
  <c r="C7" i="39"/>
  <c r="C7" i="38"/>
  <c r="C7" i="34"/>
  <c r="C7" i="31"/>
  <c r="C7" i="30"/>
  <c r="C7" i="33"/>
  <c r="C44" i="42"/>
  <c r="C44" i="28"/>
  <c r="C30" i="44"/>
  <c r="C58" i="42"/>
  <c r="C30" i="33"/>
  <c r="D15" i="48"/>
  <c r="D11"/>
  <c r="D8"/>
  <c r="D7"/>
  <c r="D8" i="44"/>
  <c r="D7"/>
  <c r="D8" i="39"/>
  <c r="D7"/>
  <c r="D15" i="38"/>
  <c r="D16"/>
  <c r="D8"/>
  <c r="D7"/>
  <c r="D10" i="34"/>
  <c r="D8"/>
  <c r="D7"/>
  <c r="D7" i="33"/>
  <c r="D8"/>
  <c r="D15" i="31"/>
  <c r="D14"/>
  <c r="D11"/>
  <c r="D8"/>
  <c r="D7"/>
  <c r="D16" i="30"/>
  <c r="D15"/>
  <c r="D14"/>
  <c r="D8"/>
  <c r="D7"/>
  <c r="D14" i="48" l="1"/>
  <c r="D10"/>
  <c r="D10" i="38"/>
  <c r="D10" i="31"/>
  <c r="D10" i="30"/>
  <c r="C45" l="1"/>
  <c r="D43" i="48"/>
  <c r="D31"/>
  <c r="C43"/>
  <c r="C31"/>
  <c r="C44" i="38"/>
  <c r="C44" i="34"/>
  <c r="D44" i="31"/>
  <c r="D31"/>
  <c r="C44"/>
  <c r="C31"/>
  <c r="C57" i="28"/>
  <c r="C57" i="44"/>
  <c r="C49" i="46" l="1"/>
  <c r="C49" i="48"/>
  <c r="D49" i="46"/>
  <c r="D49" i="48" l="1"/>
  <c r="D49" i="51" l="1"/>
  <c r="D45"/>
  <c r="D44"/>
  <c r="C57"/>
  <c r="E8" i="49"/>
  <c r="E9"/>
  <c r="E10"/>
  <c r="E11"/>
  <c r="E12"/>
  <c r="E13"/>
  <c r="E14"/>
  <c r="E15"/>
  <c r="E16"/>
  <c r="E17"/>
  <c r="E18"/>
  <c r="E19"/>
  <c r="E20"/>
  <c r="E21"/>
  <c r="E22"/>
  <c r="E23"/>
  <c r="E24"/>
  <c r="E7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8" i="38"/>
  <c r="E9"/>
  <c r="E10"/>
  <c r="E11"/>
  <c r="E12"/>
  <c r="E13"/>
  <c r="E14"/>
  <c r="E15"/>
  <c r="E16"/>
  <c r="E17"/>
  <c r="E18"/>
  <c r="E19"/>
  <c r="E20"/>
  <c r="E21"/>
  <c r="E22"/>
  <c r="E23"/>
  <c r="E24"/>
  <c r="E7"/>
  <c r="E8" i="34"/>
  <c r="E9"/>
  <c r="E10"/>
  <c r="E11"/>
  <c r="E12"/>
  <c r="E13"/>
  <c r="E14"/>
  <c r="E15"/>
  <c r="E16"/>
  <c r="E17"/>
  <c r="E18"/>
  <c r="E19"/>
  <c r="E20"/>
  <c r="E21"/>
  <c r="E22"/>
  <c r="E23"/>
  <c r="E24"/>
  <c r="E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30"/>
  <c r="D51" i="39" l="1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51" i="49" l="1"/>
  <c r="D51"/>
  <c r="D38"/>
  <c r="C38"/>
  <c r="D36" i="48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C25" i="46"/>
  <c r="C25" i="31"/>
  <c r="C25" i="30"/>
  <c r="C25" i="28"/>
  <c r="E25" i="46" l="1"/>
  <c r="E25" i="48"/>
  <c r="E25" i="31"/>
  <c r="E25" i="30"/>
  <c r="E25" i="28"/>
  <c r="C25" i="39"/>
  <c r="C25" i="49"/>
  <c r="C25" i="44"/>
  <c r="C25" i="38"/>
  <c r="C25" i="34"/>
  <c r="C25" i="33"/>
  <c r="C25" i="42"/>
  <c r="E25" i="49" l="1"/>
  <c r="E25" i="44"/>
  <c r="E25" i="42"/>
  <c r="E25" i="39"/>
  <c r="E25" i="38"/>
  <c r="E25" i="34"/>
  <c r="E25" i="33"/>
</calcChain>
</file>

<file path=xl/sharedStrings.xml><?xml version="1.0" encoding="utf-8"?>
<sst xmlns="http://schemas.openxmlformats.org/spreadsheetml/2006/main" count="879" uniqueCount="70">
  <si>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</si>
  <si>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</si>
  <si>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</si>
  <si>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</si>
  <si>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</si>
  <si>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</si>
  <si>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</si>
  <si>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</si>
  <si>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</si>
  <si>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</si>
  <si>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</si>
  <si>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</si>
  <si>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</si>
  <si>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</si>
  <si>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</si>
  <si>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</si>
  <si>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</si>
  <si>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</si>
  <si>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</si>
  <si>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</si>
  <si>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</si>
  <si>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</si>
  <si>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</si>
  <si>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</si>
  <si>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</si>
  <si>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</si>
  <si>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</si>
  <si>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</si>
  <si>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</si>
  <si>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</si>
  <si>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</si>
  <si>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</si>
  <si>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</si>
  <si>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</si>
  <si>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</si>
  <si>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</si>
  <si>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</si>
  <si>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</si>
  <si>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</si>
  <si>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</si>
  <si>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</si>
  <si>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</si>
  <si>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</si>
  <si>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</si>
  <si>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</si>
  <si>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</si>
  <si>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</si>
  <si>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</si>
  <si>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</si>
  <si>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</si>
  <si>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</si>
  <si>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</si>
  <si>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</si>
  <si>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</si>
  <si>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</si>
  <si>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</si>
  <si>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</si>
  <si>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</si>
  <si>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</si>
  <si>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</si>
  <si>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</si>
  <si>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</si>
  <si>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</si>
  <si>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</si>
  <si>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</si>
  <si>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Інформація про перелік товарів,робіт і послуг отриманих як благодійна допомога станом на 01.04. 2020 року</t>
  </si>
  <si>
    <t>Сума коштів, отриманих з інших джерел, не заборонених чинним законодавством:</t>
  </si>
  <si>
    <t>Щасливський заклад  загальної середньої освіти І-ІІ ступенів- заклад дошкільної освіти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</si>
  <si>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01.07.2020 року  </t>
  </si>
  <si>
    <t>Інформація про перелік товарів,робіт і послуг отриманих як благодійна допомога станом на 01.07. 2020 року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</si>
</sst>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8" fillId="0" borderId="0" xfId="0" applyNumberFormat="1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2" borderId="1" xfId="0" applyNumberFormat="1" applyFont="1" applyFill="1" applyBorder="1"/>
    <xf numFmtId="2" fontId="11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2" fontId="15" fillId="2" borderId="6" xfId="1" applyNumberFormat="1" applyFont="1" applyFill="1" applyBorder="1"/>
    <xf numFmtId="2" fontId="13" fillId="2" borderId="1" xfId="0" applyNumberFormat="1" applyFont="1" applyFill="1" applyBorder="1"/>
    <xf numFmtId="2" fontId="2" fillId="2" borderId="1" xfId="0" applyNumberFormat="1" applyFont="1" applyFill="1" applyBorder="1"/>
    <xf numFmtId="2" fontId="11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1" fontId="13" fillId="2" borderId="1" xfId="0" applyNumberFormat="1" applyFont="1" applyFill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2" fontId="12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2" fontId="9" fillId="0" borderId="1" xfId="0" applyNumberFormat="1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opLeftCell="A51" workbookViewId="0">
      <selection activeCell="G20" sqref="G20"/>
    </sheetView>
  </sheetViews>
  <sheetFormatPr defaultRowHeight="15"/>
  <cols>
    <col min="1" max="1" width="40.875" style="3" customWidth="1"/>
    <col min="2" max="2" width="9.5" style="1" customWidth="1"/>
    <col min="3" max="3" width="17.875" customWidth="1"/>
    <col min="4" max="4" width="17.125" customWidth="1"/>
    <col min="5" max="5" width="11" hidden="1" customWidth="1"/>
    <col min="6" max="6" width="14.5" customWidth="1"/>
    <col min="8" max="8" width="12.75" customWidth="1"/>
  </cols>
  <sheetData>
    <row r="2" spans="1:6" ht="55.5" customHeight="1">
      <c r="A2" s="71" t="s">
        <v>68</v>
      </c>
      <c r="B2" s="72"/>
      <c r="C2" s="72"/>
      <c r="D2" s="72"/>
    </row>
    <row r="3" spans="1:6" ht="40.5" customHeight="1">
      <c r="A3" s="78" t="s">
        <v>29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1.25" customHeight="1">
      <c r="A5" s="73" t="s">
        <v>24</v>
      </c>
      <c r="B5" s="74"/>
      <c r="C5" s="74"/>
      <c r="D5" s="74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v>3315690</v>
      </c>
      <c r="D7" s="53">
        <v>1713642.31</v>
      </c>
      <c r="E7" s="25">
        <f>C7-D7</f>
        <v>1602047.69</v>
      </c>
      <c r="F7" s="25"/>
    </row>
    <row r="8" spans="1:6" s="2" customFormat="1" ht="18.75">
      <c r="A8" s="21" t="s">
        <v>44</v>
      </c>
      <c r="B8" s="16">
        <v>2120</v>
      </c>
      <c r="C8" s="52">
        <v>729460</v>
      </c>
      <c r="D8" s="53">
        <v>371916.71</v>
      </c>
      <c r="E8" s="25">
        <f t="shared" ref="E8:E25" si="0">C8-D8</f>
        <v>357543.29</v>
      </c>
      <c r="F8" s="25"/>
    </row>
    <row r="9" spans="1:6" ht="37.5">
      <c r="A9" s="11" t="s">
        <v>2</v>
      </c>
      <c r="B9" s="16">
        <v>2210</v>
      </c>
      <c r="C9" s="20">
        <v>137220</v>
      </c>
      <c r="D9" s="54">
        <v>33300</v>
      </c>
      <c r="E9" s="25">
        <f t="shared" si="0"/>
        <v>103920</v>
      </c>
      <c r="F9" s="25"/>
    </row>
    <row r="10" spans="1:6" ht="18.75">
      <c r="A10" s="11" t="s">
        <v>3</v>
      </c>
      <c r="B10" s="16">
        <v>2230</v>
      </c>
      <c r="C10" s="20">
        <v>79470</v>
      </c>
      <c r="D10" s="20">
        <v>26385.4</v>
      </c>
      <c r="E10" s="25">
        <f t="shared" si="0"/>
        <v>53084.6</v>
      </c>
      <c r="F10" s="25"/>
    </row>
    <row r="11" spans="1:6" ht="18.75">
      <c r="A11" s="11" t="s">
        <v>4</v>
      </c>
      <c r="B11" s="16">
        <v>2240</v>
      </c>
      <c r="C11" s="20">
        <v>64750</v>
      </c>
      <c r="D11" s="20">
        <v>33709.480000000003</v>
      </c>
      <c r="E11" s="25">
        <f t="shared" si="0"/>
        <v>31040.519999999997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v>82660</v>
      </c>
      <c r="D15" s="20">
        <v>54916.77</v>
      </c>
      <c r="E15" s="25">
        <f t="shared" si="0"/>
        <v>27743.230000000003</v>
      </c>
      <c r="F15" s="25"/>
    </row>
    <row r="16" spans="1:6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376400</v>
      </c>
      <c r="D17" s="20"/>
      <c r="E17" s="25">
        <f t="shared" si="0"/>
        <v>376400</v>
      </c>
      <c r="F17" s="25"/>
    </row>
    <row r="18" spans="1:9" ht="36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7460</v>
      </c>
      <c r="D20" s="20">
        <v>6082.48</v>
      </c>
      <c r="E20" s="25">
        <f t="shared" si="0"/>
        <v>1377.5200000000004</v>
      </c>
      <c r="F20" s="25"/>
    </row>
    <row r="21" spans="1:9" ht="36" hidden="1" customHeight="1">
      <c r="A21" s="11" t="s">
        <v>12</v>
      </c>
      <c r="B21" s="16">
        <v>3110</v>
      </c>
      <c r="C21" s="13"/>
      <c r="D21" s="13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13"/>
      <c r="D22" s="13"/>
      <c r="E22" s="25">
        <f t="shared" si="0"/>
        <v>0</v>
      </c>
      <c r="F22" s="25"/>
    </row>
    <row r="23" spans="1:9" ht="18.75" hidden="1">
      <c r="A23" s="11" t="s">
        <v>21</v>
      </c>
      <c r="B23" s="16">
        <v>3132</v>
      </c>
      <c r="C23" s="13"/>
      <c r="D23" s="13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13"/>
      <c r="D24" s="13"/>
      <c r="E24" s="25">
        <f t="shared" si="0"/>
        <v>0</v>
      </c>
      <c r="F24" s="25"/>
    </row>
    <row r="25" spans="1:9" ht="18.75">
      <c r="A25" s="11" t="s">
        <v>13</v>
      </c>
      <c r="B25" s="16"/>
      <c r="C25" s="14">
        <f>SUM(C7:C24)</f>
        <v>4793110</v>
      </c>
      <c r="D25" s="49">
        <f>SUM(D7:D24)</f>
        <v>2239953.15</v>
      </c>
      <c r="E25" s="25">
        <f t="shared" si="0"/>
        <v>2553156.85</v>
      </c>
      <c r="F25" s="25"/>
      <c r="I25" s="4"/>
    </row>
    <row r="26" spans="1:9">
      <c r="C26" s="4"/>
      <c r="D26" s="4"/>
    </row>
    <row r="27" spans="1:9" ht="28.5" customHeight="1">
      <c r="A27" s="71" t="s">
        <v>25</v>
      </c>
      <c r="B27" s="75"/>
      <c r="C27" s="75"/>
      <c r="D27" s="75"/>
    </row>
    <row r="28" spans="1:9">
      <c r="D28" s="29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48">
        <v>2509</v>
      </c>
      <c r="D30" s="20">
        <v>2467.3000000000002</v>
      </c>
      <c r="F30" s="25"/>
    </row>
    <row r="31" spans="1:9" ht="18.75" hidden="1">
      <c r="A31" s="12" t="s">
        <v>3</v>
      </c>
      <c r="B31" s="17">
        <v>2230</v>
      </c>
      <c r="C31" s="48"/>
      <c r="D31" s="20"/>
      <c r="F31" s="25"/>
    </row>
    <row r="32" spans="1:9" ht="18.75" hidden="1">
      <c r="A32" s="12" t="s">
        <v>4</v>
      </c>
      <c r="B32" s="17">
        <v>2240</v>
      </c>
      <c r="C32" s="55"/>
      <c r="D32" s="20"/>
      <c r="F32" s="25"/>
    </row>
    <row r="33" spans="1:6" ht="18.75" hidden="1">
      <c r="A33" s="11" t="s">
        <v>15</v>
      </c>
      <c r="B33" s="17">
        <v>2800</v>
      </c>
      <c r="C33" s="48"/>
      <c r="D33" s="20"/>
      <c r="F33" s="25"/>
    </row>
    <row r="34" spans="1:6" ht="18.75">
      <c r="A34" s="39" t="s">
        <v>10</v>
      </c>
      <c r="B34" s="17">
        <v>2275</v>
      </c>
      <c r="C34" s="48">
        <v>50</v>
      </c>
      <c r="D34" s="20"/>
      <c r="F34" s="25"/>
    </row>
    <row r="35" spans="1:6" ht="37.5" hidden="1">
      <c r="A35" s="11" t="s">
        <v>12</v>
      </c>
      <c r="B35" s="17">
        <v>3110</v>
      </c>
      <c r="C35" s="48"/>
      <c r="D35" s="20"/>
      <c r="F35" s="25"/>
    </row>
    <row r="36" spans="1:6" ht="18.75" hidden="1">
      <c r="A36" s="18" t="s">
        <v>16</v>
      </c>
      <c r="B36" s="19">
        <v>3132</v>
      </c>
      <c r="C36" s="48"/>
      <c r="D36" s="20"/>
      <c r="F36" s="25"/>
    </row>
    <row r="37" spans="1:6" ht="18.75">
      <c r="A37" s="11" t="s">
        <v>13</v>
      </c>
      <c r="B37" s="17"/>
      <c r="C37" s="56">
        <f>SUM(C30:C36)</f>
        <v>2559</v>
      </c>
      <c r="D37" s="56">
        <f>SUM(D30:D36)</f>
        <v>2467.3000000000002</v>
      </c>
      <c r="F37" s="25"/>
    </row>
    <row r="38" spans="1:6" ht="18.75">
      <c r="A38" s="42"/>
      <c r="B38" s="43"/>
      <c r="C38" s="44"/>
      <c r="D38" s="44"/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6" t="s">
        <v>26</v>
      </c>
      <c r="B41" s="76"/>
      <c r="C41" s="76"/>
      <c r="D41" s="76"/>
    </row>
    <row r="42" spans="1:6">
      <c r="A42" s="1"/>
      <c r="B42" s="5"/>
      <c r="C42" s="4"/>
      <c r="D42" s="4"/>
    </row>
    <row r="43" spans="1:6" ht="56.25">
      <c r="A43" s="45" t="s">
        <v>0</v>
      </c>
      <c r="B43" s="45" t="s">
        <v>1</v>
      </c>
      <c r="C43" s="10" t="s">
        <v>23</v>
      </c>
      <c r="D43" s="10" t="s">
        <v>18</v>
      </c>
    </row>
    <row r="44" spans="1:6" ht="37.5">
      <c r="A44" s="39" t="s">
        <v>2</v>
      </c>
      <c r="B44" s="17">
        <v>2210</v>
      </c>
      <c r="C44" s="48">
        <f>17922.01+202.18</f>
        <v>18124.189999999999</v>
      </c>
      <c r="D44" s="48">
        <v>17542</v>
      </c>
      <c r="F44" s="25"/>
    </row>
    <row r="45" spans="1:6" ht="18.75">
      <c r="A45" s="12" t="s">
        <v>3</v>
      </c>
      <c r="B45" s="17">
        <v>2230</v>
      </c>
      <c r="C45" s="48">
        <v>3205.62</v>
      </c>
      <c r="D45" s="48">
        <v>3205.62</v>
      </c>
      <c r="F45" s="25"/>
    </row>
    <row r="46" spans="1:6" ht="18.75" hidden="1">
      <c r="A46" s="12" t="s">
        <v>4</v>
      </c>
      <c r="B46" s="17">
        <v>2240</v>
      </c>
      <c r="C46" s="48"/>
      <c r="D46" s="48"/>
      <c r="F46" s="25"/>
    </row>
    <row r="47" spans="1:6" ht="18.75" hidden="1">
      <c r="A47" s="12" t="s">
        <v>10</v>
      </c>
      <c r="B47" s="17">
        <v>2275</v>
      </c>
      <c r="C47" s="48"/>
      <c r="D47" s="48"/>
      <c r="F47" s="25"/>
    </row>
    <row r="48" spans="1:6" ht="18.75" hidden="1">
      <c r="A48" s="11" t="s">
        <v>15</v>
      </c>
      <c r="B48" s="17">
        <v>2800</v>
      </c>
      <c r="C48" s="48"/>
      <c r="D48" s="48"/>
      <c r="F48" s="25"/>
    </row>
    <row r="49" spans="1:6" ht="37.5" hidden="1">
      <c r="A49" s="11" t="s">
        <v>12</v>
      </c>
      <c r="B49" s="17">
        <v>3110</v>
      </c>
      <c r="C49" s="48"/>
      <c r="D49" s="48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11" t="s">
        <v>13</v>
      </c>
      <c r="B51" s="17"/>
      <c r="C51" s="56">
        <f>C44+C45+C48+C49+C50</f>
        <v>21329.809999999998</v>
      </c>
      <c r="D51" s="56">
        <f>D44+D45+D48+D49+D50</f>
        <v>20747.62</v>
      </c>
      <c r="F51" s="25"/>
    </row>
    <row r="52" spans="1:6" ht="18.75">
      <c r="A52" s="42"/>
      <c r="B52" s="43"/>
      <c r="C52" s="44"/>
      <c r="D52" s="44"/>
      <c r="F52" s="25"/>
    </row>
    <row r="54" spans="1:6" ht="34.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>
      <c r="A57" s="39" t="s">
        <v>39</v>
      </c>
      <c r="B57" s="34">
        <v>2210</v>
      </c>
      <c r="C57" s="70">
        <f>5192+1100</f>
        <v>6292</v>
      </c>
      <c r="D57" s="70"/>
    </row>
    <row r="58" spans="1:6" ht="18.75" hidden="1">
      <c r="A58" s="39" t="s">
        <v>33</v>
      </c>
      <c r="B58" s="34">
        <v>2210</v>
      </c>
      <c r="C58" s="65"/>
      <c r="D58" s="66"/>
    </row>
    <row r="59" spans="1:6" ht="18.75" hidden="1">
      <c r="A59" s="39" t="s">
        <v>36</v>
      </c>
      <c r="B59" s="34">
        <v>2210</v>
      </c>
      <c r="C59" s="65"/>
      <c r="D59" s="66"/>
    </row>
    <row r="60" spans="1:6" ht="18.75" hidden="1">
      <c r="A60" s="39" t="s">
        <v>41</v>
      </c>
      <c r="B60" s="35">
        <v>3110.221</v>
      </c>
      <c r="C60" s="65"/>
      <c r="D60" s="66"/>
    </row>
    <row r="61" spans="1:6" ht="18.75">
      <c r="A61" s="39" t="s">
        <v>32</v>
      </c>
      <c r="B61" s="34">
        <v>2210</v>
      </c>
      <c r="C61" s="65">
        <v>11250</v>
      </c>
      <c r="D61" s="66"/>
    </row>
    <row r="62" spans="1:6" ht="18.75" hidden="1">
      <c r="A62" s="39" t="s">
        <v>34</v>
      </c>
      <c r="B62" s="34">
        <v>2210</v>
      </c>
      <c r="C62" s="65"/>
      <c r="D62" s="66"/>
    </row>
    <row r="63" spans="1:6" ht="18.75" hidden="1">
      <c r="A63" s="39" t="s">
        <v>40</v>
      </c>
      <c r="B63" s="34">
        <v>2210</v>
      </c>
      <c r="C63" s="65"/>
      <c r="D63" s="66"/>
    </row>
    <row r="64" spans="1:6" ht="18.75" hidden="1">
      <c r="A64" s="39" t="s">
        <v>35</v>
      </c>
      <c r="B64" s="34">
        <v>3110</v>
      </c>
      <c r="C64" s="65"/>
      <c r="D64" s="66"/>
    </row>
    <row r="65" spans="1:4" ht="18.75" hidden="1">
      <c r="A65" s="39" t="s">
        <v>37</v>
      </c>
      <c r="B65" s="34">
        <v>2210</v>
      </c>
      <c r="C65" s="65"/>
      <c r="D65" s="66"/>
    </row>
    <row r="66" spans="1:4" ht="18.75" hidden="1">
      <c r="A66" s="39" t="s">
        <v>38</v>
      </c>
      <c r="B66" s="34">
        <v>2210</v>
      </c>
      <c r="C66" s="65"/>
      <c r="D66" s="66"/>
    </row>
    <row r="67" spans="1:4" ht="18.75" hidden="1">
      <c r="A67" s="39" t="s">
        <v>50</v>
      </c>
      <c r="B67" s="34">
        <v>2240</v>
      </c>
      <c r="C67" s="65"/>
      <c r="D67" s="66"/>
    </row>
    <row r="68" spans="1:4" ht="18.75">
      <c r="A68" s="39" t="s">
        <v>42</v>
      </c>
      <c r="B68" s="34">
        <v>2230</v>
      </c>
      <c r="C68" s="65">
        <v>3205.62</v>
      </c>
      <c r="D68" s="66"/>
    </row>
    <row r="69" spans="1:4" ht="18.75" hidden="1">
      <c r="A69" s="39" t="s">
        <v>43</v>
      </c>
      <c r="B69" s="34">
        <v>2210</v>
      </c>
      <c r="C69" s="65"/>
      <c r="D69" s="66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20747.62</v>
      </c>
      <c r="D75" s="64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6"/>
  <sheetViews>
    <sheetView topLeftCell="A7" workbookViewId="0">
      <selection activeCell="F7" sqref="F7:F25"/>
    </sheetView>
  </sheetViews>
  <sheetFormatPr defaultRowHeight="15"/>
  <cols>
    <col min="1" max="1" width="40.875" style="3" customWidth="1"/>
    <col min="2" max="2" width="9.875" style="1" customWidth="1"/>
    <col min="3" max="3" width="17.5" customWidth="1"/>
    <col min="4" max="4" width="15.5" customWidth="1"/>
    <col min="5" max="5" width="10.375" hidden="1" customWidth="1"/>
    <col min="6" max="6" width="11.875" customWidth="1"/>
  </cols>
  <sheetData>
    <row r="2" spans="1:6" ht="56.25" customHeight="1">
      <c r="A2" s="71" t="s">
        <v>68</v>
      </c>
      <c r="B2" s="72"/>
      <c r="C2" s="72"/>
      <c r="D2" s="72"/>
    </row>
    <row r="3" spans="1:6" ht="39" customHeight="1">
      <c r="A3" s="78" t="s">
        <v>59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1.25" customHeight="1">
      <c r="A5" s="73" t="s">
        <v>24</v>
      </c>
      <c r="B5" s="74"/>
      <c r="C5" s="74"/>
      <c r="D5" s="74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v>2194650</v>
      </c>
      <c r="D7" s="52">
        <v>1226144.6100000001</v>
      </c>
      <c r="E7" s="25">
        <f>C7-D7</f>
        <v>968505.3899999999</v>
      </c>
      <c r="F7" s="25"/>
    </row>
    <row r="8" spans="1:6" s="2" customFormat="1" ht="18.75">
      <c r="A8" s="21" t="s">
        <v>44</v>
      </c>
      <c r="B8" s="16">
        <v>2120</v>
      </c>
      <c r="C8" s="52">
        <v>482830</v>
      </c>
      <c r="D8" s="52">
        <v>264680.31</v>
      </c>
      <c r="E8" s="25">
        <f t="shared" ref="E8:E25" si="0">C8-D8</f>
        <v>218149.69</v>
      </c>
      <c r="F8" s="25"/>
    </row>
    <row r="9" spans="1:6" ht="37.5">
      <c r="A9" s="11" t="s">
        <v>2</v>
      </c>
      <c r="B9" s="16">
        <v>2210</v>
      </c>
      <c r="C9" s="20">
        <v>49400</v>
      </c>
      <c r="D9" s="20"/>
      <c r="E9" s="25">
        <f t="shared" si="0"/>
        <v>49400</v>
      </c>
      <c r="F9" s="25"/>
    </row>
    <row r="10" spans="1:6" ht="18.75">
      <c r="A10" s="11" t="s">
        <v>3</v>
      </c>
      <c r="B10" s="16">
        <v>2230</v>
      </c>
      <c r="C10" s="20">
        <v>90820</v>
      </c>
      <c r="D10" s="20"/>
      <c r="E10" s="25">
        <f t="shared" si="0"/>
        <v>90820</v>
      </c>
      <c r="F10" s="25"/>
    </row>
    <row r="11" spans="1:6" ht="18.75">
      <c r="A11" s="11" t="s">
        <v>4</v>
      </c>
      <c r="B11" s="16">
        <v>2240</v>
      </c>
      <c r="C11" s="20">
        <v>13880</v>
      </c>
      <c r="D11" s="20">
        <v>2660.39</v>
      </c>
      <c r="E11" s="25">
        <f t="shared" si="0"/>
        <v>11219.61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v>20480</v>
      </c>
      <c r="D15" s="20">
        <v>14943.72</v>
      </c>
      <c r="E15" s="25">
        <f t="shared" si="0"/>
        <v>5536.2800000000007</v>
      </c>
      <c r="F15" s="25"/>
    </row>
    <row r="16" spans="1:6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302260</v>
      </c>
      <c r="D17" s="20"/>
      <c r="E17" s="25">
        <f t="shared" si="0"/>
        <v>302260</v>
      </c>
      <c r="F17" s="25"/>
    </row>
    <row r="18" spans="1:9" ht="36.7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6500</v>
      </c>
      <c r="D20" s="20">
        <v>4810.96</v>
      </c>
      <c r="E20" s="25">
        <f t="shared" si="0"/>
        <v>1689.04</v>
      </c>
      <c r="F20" s="25"/>
    </row>
    <row r="21" spans="1:9" ht="38.2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3160820</v>
      </c>
      <c r="D25" s="56">
        <f>SUM(D7:D24)</f>
        <v>1513239.99</v>
      </c>
      <c r="E25" s="25">
        <f t="shared" si="0"/>
        <v>1647580.01</v>
      </c>
      <c r="F25" s="25"/>
    </row>
    <row r="26" spans="1:9" ht="18.75">
      <c r="A26" s="6"/>
      <c r="B26" s="7"/>
      <c r="C26" s="8"/>
      <c r="D26" s="8"/>
    </row>
    <row r="27" spans="1:9" ht="33.75" hidden="1" customHeight="1">
      <c r="A27" s="71" t="s">
        <v>25</v>
      </c>
      <c r="B27" s="75"/>
      <c r="C27" s="75"/>
      <c r="D27" s="75"/>
    </row>
    <row r="28" spans="1:9" ht="18.75" hidden="1">
      <c r="A28" s="26"/>
      <c r="B28" s="28"/>
      <c r="C28" s="28"/>
      <c r="D28" s="29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5"/>
    </row>
    <row r="31" spans="1:9" ht="18.75" hidden="1">
      <c r="A31" s="12" t="s">
        <v>3</v>
      </c>
      <c r="B31" s="17">
        <v>2230</v>
      </c>
      <c r="C31" s="13"/>
      <c r="D31" s="13"/>
      <c r="F31" s="25"/>
    </row>
    <row r="32" spans="1:9" ht="18.75" hidden="1">
      <c r="A32" s="12" t="s">
        <v>4</v>
      </c>
      <c r="B32" s="17">
        <v>2240</v>
      </c>
      <c r="C32" s="13"/>
      <c r="D32" s="13"/>
      <c r="F32" s="25"/>
    </row>
    <row r="33" spans="1:6" ht="18.75" hidden="1">
      <c r="A33" s="11" t="s">
        <v>15</v>
      </c>
      <c r="B33" s="17">
        <v>2800</v>
      </c>
      <c r="C33" s="13"/>
      <c r="D33" s="13"/>
      <c r="F33" s="25"/>
    </row>
    <row r="34" spans="1:6" ht="37.5" hidden="1">
      <c r="A34" s="11" t="s">
        <v>12</v>
      </c>
      <c r="B34" s="17">
        <v>3110</v>
      </c>
      <c r="C34" s="13"/>
      <c r="D34" s="13"/>
      <c r="F34" s="25"/>
    </row>
    <row r="35" spans="1:6" ht="18.75" hidden="1">
      <c r="A35" s="18" t="s">
        <v>16</v>
      </c>
      <c r="B35" s="19">
        <v>3132</v>
      </c>
      <c r="C35" s="20"/>
      <c r="D35" s="20"/>
      <c r="F35" s="25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5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4.5" hidden="1" customHeight="1">
      <c r="A39" s="76" t="s">
        <v>26</v>
      </c>
      <c r="B39" s="84"/>
      <c r="C39" s="84"/>
      <c r="D39" s="84"/>
    </row>
    <row r="40" spans="1:6" hidden="1">
      <c r="A40" s="1"/>
      <c r="B40" s="5"/>
      <c r="C40" s="4"/>
      <c r="D40" s="4"/>
    </row>
    <row r="41" spans="1:6" ht="75" hidden="1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36"/>
      <c r="D42" s="36"/>
      <c r="F42" s="25"/>
    </row>
    <row r="43" spans="1:6" ht="18.75" hidden="1">
      <c r="A43" s="12" t="s">
        <v>3</v>
      </c>
      <c r="B43" s="17">
        <v>2230</v>
      </c>
      <c r="C43" s="36"/>
      <c r="D43" s="36"/>
      <c r="F43" s="25"/>
    </row>
    <row r="44" spans="1:6" ht="18.75" hidden="1">
      <c r="A44" s="12" t="s">
        <v>4</v>
      </c>
      <c r="B44" s="17">
        <v>2240</v>
      </c>
      <c r="C44" s="50"/>
      <c r="D44" s="50"/>
      <c r="F44" s="25"/>
    </row>
    <row r="45" spans="1:6" ht="18.75" hidden="1">
      <c r="A45" s="39" t="s">
        <v>10</v>
      </c>
      <c r="B45" s="34">
        <v>2275</v>
      </c>
      <c r="C45" s="50"/>
      <c r="D45" s="50"/>
      <c r="F45" s="25"/>
    </row>
    <row r="46" spans="1:6" ht="18.75" hidden="1">
      <c r="A46" s="11" t="s">
        <v>15</v>
      </c>
      <c r="B46" s="17">
        <v>2800</v>
      </c>
      <c r="C46" s="50"/>
      <c r="D46" s="50"/>
      <c r="F46" s="25"/>
    </row>
    <row r="47" spans="1:6" ht="37.5" hidden="1">
      <c r="A47" s="11" t="s">
        <v>12</v>
      </c>
      <c r="B47" s="17">
        <v>3110</v>
      </c>
      <c r="C47" s="36"/>
      <c r="D47" s="36"/>
      <c r="F47" s="25"/>
    </row>
    <row r="48" spans="1:6" ht="18.75" hidden="1">
      <c r="A48" s="18" t="s">
        <v>16</v>
      </c>
      <c r="B48" s="19">
        <v>3132</v>
      </c>
      <c r="C48" s="13"/>
      <c r="D48" s="20"/>
      <c r="F48" s="25"/>
    </row>
    <row r="49" spans="1:6" ht="18.75" hidden="1">
      <c r="A49" s="11" t="s">
        <v>13</v>
      </c>
      <c r="B49" s="17"/>
      <c r="C49" s="14">
        <f>SUM(C42:C48)</f>
        <v>0</v>
      </c>
      <c r="D49" s="14">
        <f>SUM(D42:D48)</f>
        <v>0</v>
      </c>
      <c r="F49" s="25"/>
    </row>
    <row r="50" spans="1:6" ht="18.75" hidden="1">
      <c r="A50" s="42"/>
      <c r="B50" s="43"/>
      <c r="C50" s="44"/>
      <c r="D50" s="44"/>
      <c r="F50" s="25"/>
    </row>
    <row r="51" spans="1:6" ht="18.75" hidden="1">
      <c r="A51" s="42"/>
      <c r="B51" s="43"/>
      <c r="C51" s="44"/>
      <c r="D51" s="44"/>
      <c r="F51" s="25"/>
    </row>
    <row r="52" spans="1:6" hidden="1"/>
    <row r="53" spans="1:6" hidden="1"/>
    <row r="54" spans="1:6" ht="36" hidden="1" customHeight="1">
      <c r="A54" s="76" t="s">
        <v>65</v>
      </c>
      <c r="B54" s="84"/>
      <c r="C54" s="84"/>
      <c r="D54" s="84"/>
    </row>
    <row r="55" spans="1:6" hidden="1"/>
    <row r="56" spans="1:6" ht="18.75" hidden="1">
      <c r="A56" s="67" t="s">
        <v>27</v>
      </c>
      <c r="B56" s="68"/>
      <c r="C56" s="69" t="s">
        <v>28</v>
      </c>
      <c r="D56" s="68"/>
    </row>
    <row r="57" spans="1:6" ht="18.75" hidden="1">
      <c r="A57" s="39" t="s">
        <v>39</v>
      </c>
      <c r="B57" s="34">
        <v>2210</v>
      </c>
      <c r="C57" s="92"/>
      <c r="D57" s="92"/>
    </row>
    <row r="58" spans="1:6" ht="18.75" hidden="1">
      <c r="A58" s="39" t="s">
        <v>33</v>
      </c>
      <c r="B58" s="34">
        <v>2210</v>
      </c>
      <c r="C58" s="80"/>
      <c r="D58" s="81"/>
    </row>
    <row r="59" spans="1:6" ht="18.75" hidden="1">
      <c r="A59" s="39" t="s">
        <v>36</v>
      </c>
      <c r="B59" s="34">
        <v>2210</v>
      </c>
      <c r="C59" s="80"/>
      <c r="D59" s="81"/>
    </row>
    <row r="60" spans="1:6" ht="18.75" hidden="1">
      <c r="A60" s="39" t="s">
        <v>41</v>
      </c>
      <c r="B60" s="35">
        <v>3110.221</v>
      </c>
      <c r="C60" s="80"/>
      <c r="D60" s="81"/>
    </row>
    <row r="61" spans="1:6" ht="18.75" hidden="1">
      <c r="A61" s="39" t="s">
        <v>32</v>
      </c>
      <c r="B61" s="34">
        <v>2210</v>
      </c>
      <c r="C61" s="80"/>
      <c r="D61" s="81"/>
    </row>
    <row r="62" spans="1:6" ht="18.75" hidden="1">
      <c r="A62" s="39" t="s">
        <v>34</v>
      </c>
      <c r="B62" s="34">
        <v>2210</v>
      </c>
      <c r="C62" s="80"/>
      <c r="D62" s="81"/>
    </row>
    <row r="63" spans="1:6" ht="18.75" hidden="1">
      <c r="A63" s="39" t="s">
        <v>40</v>
      </c>
      <c r="B63" s="34">
        <v>2210</v>
      </c>
      <c r="C63" s="80"/>
      <c r="D63" s="81"/>
    </row>
    <row r="64" spans="1:6" ht="18.75" hidden="1">
      <c r="A64" s="39" t="s">
        <v>35</v>
      </c>
      <c r="B64" s="34">
        <v>3110</v>
      </c>
      <c r="C64" s="80"/>
      <c r="D64" s="81"/>
    </row>
    <row r="65" spans="1:4" ht="18.75" hidden="1">
      <c r="A65" s="39" t="s">
        <v>37</v>
      </c>
      <c r="B65" s="34">
        <v>2210</v>
      </c>
      <c r="C65" s="80"/>
      <c r="D65" s="81"/>
    </row>
    <row r="66" spans="1:4" ht="18.75" hidden="1">
      <c r="A66" s="39" t="s">
        <v>38</v>
      </c>
      <c r="B66" s="34">
        <v>2210</v>
      </c>
      <c r="C66" s="80"/>
      <c r="D66" s="81"/>
    </row>
    <row r="67" spans="1:4" ht="18.75" hidden="1">
      <c r="A67" s="39" t="s">
        <v>50</v>
      </c>
      <c r="B67" s="34">
        <v>2240</v>
      </c>
      <c r="C67" s="80"/>
      <c r="D67" s="81"/>
    </row>
    <row r="68" spans="1:4" ht="18.75" hidden="1">
      <c r="A68" s="39" t="s">
        <v>42</v>
      </c>
      <c r="B68" s="34">
        <v>2230</v>
      </c>
      <c r="C68" s="80"/>
      <c r="D68" s="81"/>
    </row>
    <row r="69" spans="1:4" ht="18.75" hidden="1">
      <c r="A69" s="39" t="s">
        <v>43</v>
      </c>
      <c r="B69" s="34">
        <v>2210</v>
      </c>
      <c r="C69" s="80"/>
      <c r="D69" s="81"/>
    </row>
    <row r="70" spans="1:4" ht="18.75" hidden="1">
      <c r="A70" s="39" t="s">
        <v>49</v>
      </c>
      <c r="B70" s="34">
        <v>2210</v>
      </c>
      <c r="C70" s="80"/>
      <c r="D70" s="81"/>
    </row>
    <row r="71" spans="1:4" ht="18.75" hidden="1">
      <c r="A71" s="39" t="s">
        <v>47</v>
      </c>
      <c r="B71" s="34">
        <v>2210</v>
      </c>
      <c r="C71" s="80"/>
      <c r="D71" s="81"/>
    </row>
    <row r="72" spans="1:4" ht="18.75" hidden="1">
      <c r="A72" s="39" t="s">
        <v>46</v>
      </c>
      <c r="B72" s="34">
        <v>2210</v>
      </c>
      <c r="C72" s="80"/>
      <c r="D72" s="81"/>
    </row>
    <row r="73" spans="1:4" ht="18.75" hidden="1">
      <c r="A73" s="39" t="s">
        <v>48</v>
      </c>
      <c r="B73" s="40">
        <v>2210</v>
      </c>
      <c r="C73" s="80"/>
      <c r="D73" s="81"/>
    </row>
    <row r="74" spans="1:4" ht="18.75" hidden="1">
      <c r="A74" s="61"/>
      <c r="B74" s="62"/>
      <c r="C74" s="80"/>
      <c r="D74" s="81"/>
    </row>
    <row r="75" spans="1:4" ht="18.75" hidden="1">
      <c r="A75" s="61"/>
      <c r="B75" s="62"/>
      <c r="C75" s="95">
        <f>SUM(C57:D74)</f>
        <v>0</v>
      </c>
      <c r="D75" s="96"/>
    </row>
    <row r="76" spans="1:4" hidden="1"/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39:D39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topLeftCell="A43" workbookViewId="0">
      <selection activeCell="F7" sqref="F7:F25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10.875" hidden="1" customWidth="1"/>
    <col min="6" max="6" width="10.75" customWidth="1"/>
  </cols>
  <sheetData>
    <row r="2" spans="1:7" ht="57" customHeight="1">
      <c r="A2" s="71" t="s">
        <v>68</v>
      </c>
      <c r="B2" s="72"/>
      <c r="C2" s="72"/>
      <c r="D2" s="72"/>
    </row>
    <row r="3" spans="1:7" ht="40.5" customHeight="1">
      <c r="A3" s="78" t="s">
        <v>67</v>
      </c>
      <c r="B3" s="79"/>
      <c r="C3" s="79"/>
      <c r="D3" s="79"/>
    </row>
    <row r="4" spans="1:7" ht="18.75">
      <c r="A4" s="6"/>
      <c r="B4" s="7"/>
      <c r="C4" s="8"/>
      <c r="D4" s="8"/>
    </row>
    <row r="5" spans="1:7" ht="45" customHeight="1">
      <c r="A5" s="73" t="s">
        <v>24</v>
      </c>
      <c r="B5" s="74"/>
      <c r="C5" s="74"/>
      <c r="D5" s="74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52">
        <f>2141550+411400</f>
        <v>2552950</v>
      </c>
      <c r="D7" s="52">
        <f>1181290.09+152429.72</f>
        <v>1333719.81</v>
      </c>
      <c r="E7" s="25">
        <f>C7-D7</f>
        <v>1219230.19</v>
      </c>
      <c r="F7" s="25"/>
    </row>
    <row r="8" spans="1:7" s="2" customFormat="1" ht="18.75">
      <c r="A8" s="21" t="s">
        <v>44</v>
      </c>
      <c r="B8" s="16">
        <v>2120</v>
      </c>
      <c r="C8" s="52">
        <f>471140+75290</f>
        <v>546430</v>
      </c>
      <c r="D8" s="52">
        <f>260509.63+34480.53</f>
        <v>294990.16000000003</v>
      </c>
      <c r="E8" s="25">
        <f t="shared" ref="E8:E25" si="0">C8-D8</f>
        <v>251439.83999999997</v>
      </c>
      <c r="F8" s="25"/>
    </row>
    <row r="9" spans="1:7" ht="37.5">
      <c r="A9" s="11" t="s">
        <v>2</v>
      </c>
      <c r="B9" s="16">
        <v>2210</v>
      </c>
      <c r="C9" s="20">
        <f>1500+1300</f>
        <v>2800</v>
      </c>
      <c r="D9" s="20">
        <v>785</v>
      </c>
      <c r="E9" s="25">
        <f t="shared" si="0"/>
        <v>2015</v>
      </c>
      <c r="F9" s="25"/>
    </row>
    <row r="10" spans="1:7" ht="18.75">
      <c r="A10" s="11" t="s">
        <v>3</v>
      </c>
      <c r="B10" s="16">
        <v>2230</v>
      </c>
      <c r="C10" s="20">
        <f>54500+45450</f>
        <v>99950</v>
      </c>
      <c r="D10" s="20">
        <f>17933.4+10704.65</f>
        <v>28638.050000000003</v>
      </c>
      <c r="E10" s="25">
        <f t="shared" si="0"/>
        <v>71311.95</v>
      </c>
      <c r="F10" s="25"/>
      <c r="G10" s="38"/>
    </row>
    <row r="11" spans="1:7" ht="18.75">
      <c r="A11" s="11" t="s">
        <v>4</v>
      </c>
      <c r="B11" s="16">
        <v>2240</v>
      </c>
      <c r="C11" s="20">
        <v>14480</v>
      </c>
      <c r="D11" s="20">
        <f>2326.42+292.5</f>
        <v>2618.92</v>
      </c>
      <c r="E11" s="25">
        <f t="shared" si="0"/>
        <v>11861.08</v>
      </c>
      <c r="F11" s="25"/>
    </row>
    <row r="12" spans="1:7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7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7" ht="37.5">
      <c r="A14" s="11" t="s">
        <v>7</v>
      </c>
      <c r="B14" s="16">
        <v>2272</v>
      </c>
      <c r="C14" s="20">
        <f>1820+1360</f>
        <v>3180</v>
      </c>
      <c r="D14" s="20">
        <f>640</f>
        <v>640</v>
      </c>
      <c r="E14" s="25">
        <f t="shared" si="0"/>
        <v>2540</v>
      </c>
      <c r="F14" s="25"/>
    </row>
    <row r="15" spans="1:7" ht="18.75">
      <c r="A15" s="11" t="s">
        <v>8</v>
      </c>
      <c r="B15" s="16">
        <v>2273</v>
      </c>
      <c r="C15" s="20">
        <f>14290+75700</f>
        <v>89990</v>
      </c>
      <c r="D15" s="20">
        <f>5415.67+41495.84</f>
        <v>46911.509999999995</v>
      </c>
      <c r="E15" s="25">
        <f t="shared" si="0"/>
        <v>43078.490000000005</v>
      </c>
      <c r="F15" s="25"/>
    </row>
    <row r="16" spans="1:7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399210</v>
      </c>
      <c r="D17" s="20"/>
      <c r="E17" s="25">
        <f t="shared" si="0"/>
        <v>399210</v>
      </c>
      <c r="F17" s="25"/>
    </row>
    <row r="18" spans="1:9" ht="34.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7100</v>
      </c>
      <c r="D20" s="20">
        <v>5718.57</v>
      </c>
      <c r="E20" s="25">
        <f t="shared" si="0"/>
        <v>1381.4300000000003</v>
      </c>
      <c r="F20" s="25"/>
    </row>
    <row r="21" spans="1:9" ht="38.2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2"/>
      <c r="C25" s="56">
        <f>SUM(C7:C24)</f>
        <v>3716090</v>
      </c>
      <c r="D25" s="56">
        <f>SUM(D7:D24)</f>
        <v>1714022.0200000003</v>
      </c>
      <c r="E25" s="25">
        <f t="shared" si="0"/>
        <v>2002067.9799999997</v>
      </c>
      <c r="F25" s="25"/>
    </row>
    <row r="26" spans="1:9" ht="18.75">
      <c r="A26" s="6"/>
      <c r="B26" s="7"/>
      <c r="C26" s="8"/>
      <c r="D26" s="8"/>
    </row>
    <row r="27" spans="1:9" ht="30" customHeight="1">
      <c r="A27" s="71" t="s">
        <v>25</v>
      </c>
      <c r="B27" s="75"/>
      <c r="C27" s="75"/>
      <c r="D27" s="75"/>
    </row>
    <row r="28" spans="1:9">
      <c r="D28" s="29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>
        <v>0</v>
      </c>
      <c r="D30" s="13"/>
      <c r="F30" s="25"/>
    </row>
    <row r="31" spans="1:9" ht="18.75">
      <c r="A31" s="12" t="s">
        <v>3</v>
      </c>
      <c r="B31" s="17">
        <v>2230</v>
      </c>
      <c r="C31" s="20">
        <f>1520+24300</f>
        <v>25820</v>
      </c>
      <c r="D31" s="48">
        <f>1520+5705.56</f>
        <v>7225.56</v>
      </c>
      <c r="F31" s="25"/>
    </row>
    <row r="32" spans="1:9" ht="18.75" hidden="1">
      <c r="A32" s="12" t="s">
        <v>4</v>
      </c>
      <c r="B32" s="17">
        <v>2240</v>
      </c>
      <c r="C32" s="20"/>
      <c r="D32" s="20"/>
      <c r="F32" s="25"/>
    </row>
    <row r="33" spans="1:6" ht="18.75" hidden="1">
      <c r="A33" s="11" t="s">
        <v>15</v>
      </c>
      <c r="B33" s="17">
        <v>2800</v>
      </c>
      <c r="C33" s="20"/>
      <c r="D33" s="20"/>
      <c r="F33" s="25"/>
    </row>
    <row r="34" spans="1:6" ht="37.5" hidden="1">
      <c r="A34" s="11" t="s">
        <v>12</v>
      </c>
      <c r="B34" s="17">
        <v>3110</v>
      </c>
      <c r="C34" s="20"/>
      <c r="D34" s="20"/>
      <c r="F34" s="25"/>
    </row>
    <row r="35" spans="1:6" ht="18.75" hidden="1">
      <c r="A35" s="18" t="s">
        <v>16</v>
      </c>
      <c r="B35" s="19">
        <v>3132</v>
      </c>
      <c r="C35" s="20"/>
      <c r="D35" s="20"/>
      <c r="F35" s="25"/>
    </row>
    <row r="36" spans="1:6" ht="18.75">
      <c r="A36" s="11" t="s">
        <v>13</v>
      </c>
      <c r="B36" s="17"/>
      <c r="C36" s="56">
        <f>SUM(C30:C35)</f>
        <v>25820</v>
      </c>
      <c r="D36" s="56">
        <f>SUM(D30:D35)</f>
        <v>7225.56</v>
      </c>
      <c r="F36" s="25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76" t="s">
        <v>26</v>
      </c>
      <c r="B39" s="84"/>
      <c r="C39" s="84"/>
      <c r="D39" s="84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36"/>
      <c r="D42" s="36"/>
      <c r="F42" s="25"/>
    </row>
    <row r="43" spans="1:6" ht="18.75">
      <c r="A43" s="12" t="s">
        <v>3</v>
      </c>
      <c r="B43" s="17">
        <v>2230</v>
      </c>
      <c r="C43" s="48">
        <f>3266.85+2736.93</f>
        <v>6003.78</v>
      </c>
      <c r="D43" s="48">
        <f>3266.85+2736.93</f>
        <v>6003.78</v>
      </c>
      <c r="F43" s="25"/>
    </row>
    <row r="44" spans="1:6" ht="18.75" hidden="1">
      <c r="A44" s="12" t="s">
        <v>4</v>
      </c>
      <c r="B44" s="17">
        <v>2240</v>
      </c>
      <c r="C44" s="48"/>
      <c r="D44" s="48"/>
      <c r="F44" s="25"/>
    </row>
    <row r="45" spans="1:6" ht="18.75" hidden="1">
      <c r="A45" s="39" t="s">
        <v>10</v>
      </c>
      <c r="B45" s="34">
        <v>2275</v>
      </c>
      <c r="C45" s="48"/>
      <c r="D45" s="48"/>
      <c r="F45" s="25"/>
    </row>
    <row r="46" spans="1:6" ht="18.75" hidden="1">
      <c r="A46" s="11" t="s">
        <v>15</v>
      </c>
      <c r="B46" s="17">
        <v>2800</v>
      </c>
      <c r="C46" s="48"/>
      <c r="D46" s="48"/>
      <c r="F46" s="25"/>
    </row>
    <row r="47" spans="1:6" ht="37.5" hidden="1">
      <c r="A47" s="11" t="s">
        <v>12</v>
      </c>
      <c r="B47" s="17">
        <v>3110</v>
      </c>
      <c r="C47" s="48"/>
      <c r="D47" s="48"/>
      <c r="F47" s="25"/>
    </row>
    <row r="48" spans="1:6" ht="18.75" hidden="1">
      <c r="A48" s="18" t="s">
        <v>16</v>
      </c>
      <c r="B48" s="19">
        <v>3132</v>
      </c>
      <c r="C48" s="20"/>
      <c r="D48" s="20"/>
      <c r="F48" s="25"/>
    </row>
    <row r="49" spans="1:6" ht="18.75">
      <c r="A49" s="11" t="s">
        <v>13</v>
      </c>
      <c r="B49" s="17"/>
      <c r="C49" s="56">
        <f>SUM(C42:C48)</f>
        <v>6003.78</v>
      </c>
      <c r="D49" s="56">
        <f>SUM(D42:D48)</f>
        <v>6003.78</v>
      </c>
      <c r="F49" s="25"/>
    </row>
    <row r="50" spans="1:6" ht="18.75">
      <c r="A50" s="42"/>
      <c r="B50" s="43"/>
      <c r="C50" s="44"/>
      <c r="D50" s="44"/>
      <c r="F50" s="25"/>
    </row>
    <row r="51" spans="1:6" ht="18.75">
      <c r="A51" s="42"/>
      <c r="B51" s="43"/>
      <c r="C51" s="44"/>
      <c r="D51" s="44"/>
      <c r="F51" s="25"/>
    </row>
    <row r="54" spans="1:6" ht="34.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 hidden="1">
      <c r="A57" s="39" t="s">
        <v>39</v>
      </c>
      <c r="B57" s="34">
        <v>2210</v>
      </c>
      <c r="C57" s="87"/>
      <c r="D57" s="87"/>
    </row>
    <row r="58" spans="1:6" ht="18.75" hidden="1">
      <c r="A58" s="39" t="s">
        <v>33</v>
      </c>
      <c r="B58" s="34">
        <v>2210</v>
      </c>
      <c r="C58" s="85"/>
      <c r="D58" s="86"/>
    </row>
    <row r="59" spans="1:6" ht="18.75" hidden="1">
      <c r="A59" s="39" t="s">
        <v>36</v>
      </c>
      <c r="B59" s="34">
        <v>2210</v>
      </c>
      <c r="C59" s="80"/>
      <c r="D59" s="81"/>
    </row>
    <row r="60" spans="1:6" ht="18.75" hidden="1">
      <c r="A60" s="39" t="s">
        <v>41</v>
      </c>
      <c r="B60" s="35">
        <v>3110.221</v>
      </c>
      <c r="C60" s="80"/>
      <c r="D60" s="81"/>
    </row>
    <row r="61" spans="1:6" ht="18.75" hidden="1">
      <c r="A61" s="39" t="s">
        <v>32</v>
      </c>
      <c r="B61" s="34">
        <v>2210</v>
      </c>
      <c r="C61" s="80"/>
      <c r="D61" s="81"/>
    </row>
    <row r="62" spans="1:6" ht="18.75" hidden="1">
      <c r="A62" s="39" t="s">
        <v>34</v>
      </c>
      <c r="B62" s="34">
        <v>2210</v>
      </c>
      <c r="C62" s="80"/>
      <c r="D62" s="81"/>
    </row>
    <row r="63" spans="1:6" ht="18.75" hidden="1">
      <c r="A63" s="39" t="s">
        <v>40</v>
      </c>
      <c r="B63" s="34">
        <v>2210</v>
      </c>
      <c r="C63" s="80"/>
      <c r="D63" s="81"/>
    </row>
    <row r="64" spans="1:6" ht="18.75" hidden="1">
      <c r="A64" s="39" t="s">
        <v>35</v>
      </c>
      <c r="B64" s="34">
        <v>3110</v>
      </c>
      <c r="C64" s="80"/>
      <c r="D64" s="81"/>
    </row>
    <row r="65" spans="1:4" ht="18.75" hidden="1">
      <c r="A65" s="39" t="s">
        <v>37</v>
      </c>
      <c r="B65" s="34">
        <v>2210</v>
      </c>
      <c r="C65" s="80"/>
      <c r="D65" s="81"/>
    </row>
    <row r="66" spans="1:4" ht="18.75" hidden="1">
      <c r="A66" s="39" t="s">
        <v>38</v>
      </c>
      <c r="B66" s="34">
        <v>2210</v>
      </c>
      <c r="C66" s="80"/>
      <c r="D66" s="81"/>
    </row>
    <row r="67" spans="1:4" ht="18.75" hidden="1">
      <c r="A67" s="39" t="s">
        <v>50</v>
      </c>
      <c r="B67" s="34">
        <v>2240</v>
      </c>
      <c r="C67" s="80"/>
      <c r="D67" s="81"/>
    </row>
    <row r="68" spans="1:4" ht="18.75">
      <c r="A68" s="39" t="s">
        <v>42</v>
      </c>
      <c r="B68" s="34">
        <v>2230</v>
      </c>
      <c r="C68" s="65">
        <v>6003.78</v>
      </c>
      <c r="D68" s="66"/>
    </row>
    <row r="69" spans="1:4" ht="18.75" hidden="1">
      <c r="A69" s="39" t="s">
        <v>43</v>
      </c>
      <c r="B69" s="34">
        <v>2210</v>
      </c>
      <c r="C69" s="82"/>
      <c r="D69" s="83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6003.78</v>
      </c>
      <c r="D75" s="64"/>
    </row>
  </sheetData>
  <mergeCells count="29">
    <mergeCell ref="C58:D58"/>
    <mergeCell ref="C59:D59"/>
    <mergeCell ref="C60:D60"/>
    <mergeCell ref="A3:D3"/>
    <mergeCell ref="C57:D57"/>
    <mergeCell ref="A2:D2"/>
    <mergeCell ref="A5:D5"/>
    <mergeCell ref="A27:D27"/>
    <mergeCell ref="A39:D39"/>
    <mergeCell ref="A56:B56"/>
    <mergeCell ref="C56:D56"/>
    <mergeCell ref="A54:D54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topLeftCell="A42" zoomScale="90" zoomScaleNormal="90" workbookViewId="0">
      <selection activeCell="F7" sqref="F7:F25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5" customWidth="1"/>
    <col min="5" max="5" width="9.5" hidden="1" customWidth="1"/>
    <col min="6" max="6" width="11" bestFit="1" customWidth="1"/>
  </cols>
  <sheetData>
    <row r="2" spans="1:6" ht="57.75" customHeight="1">
      <c r="A2" s="71" t="s">
        <v>68</v>
      </c>
      <c r="B2" s="72"/>
      <c r="C2" s="72"/>
      <c r="D2" s="72"/>
    </row>
    <row r="3" spans="1:6" ht="38.25" customHeight="1">
      <c r="A3" s="78" t="s">
        <v>51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4.25" customHeight="1">
      <c r="A5" s="73" t="s">
        <v>24</v>
      </c>
      <c r="B5" s="74"/>
      <c r="C5" s="74"/>
      <c r="D5" s="74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v>2336050</v>
      </c>
      <c r="D7" s="52">
        <v>1281379.49</v>
      </c>
      <c r="E7" s="25">
        <f>C7-D7</f>
        <v>1054670.51</v>
      </c>
      <c r="F7" s="25"/>
    </row>
    <row r="8" spans="1:6" s="2" customFormat="1" ht="18.75">
      <c r="A8" s="21" t="s">
        <v>44</v>
      </c>
      <c r="B8" s="16">
        <v>2120</v>
      </c>
      <c r="C8" s="52">
        <v>529150</v>
      </c>
      <c r="D8" s="52">
        <v>286966.81</v>
      </c>
      <c r="E8" s="25">
        <f t="shared" ref="E8:E25" si="0">C8-D8</f>
        <v>242183.19</v>
      </c>
      <c r="F8" s="25"/>
    </row>
    <row r="9" spans="1:6" ht="37.5">
      <c r="A9" s="11" t="s">
        <v>2</v>
      </c>
      <c r="B9" s="16">
        <v>2210</v>
      </c>
      <c r="C9" s="20">
        <v>3500</v>
      </c>
      <c r="D9" s="20">
        <v>640</v>
      </c>
      <c r="E9" s="25">
        <f t="shared" si="0"/>
        <v>2860</v>
      </c>
      <c r="F9" s="25"/>
    </row>
    <row r="10" spans="1:6" ht="18.75">
      <c r="A10" s="11" t="s">
        <v>3</v>
      </c>
      <c r="B10" s="16">
        <v>2230</v>
      </c>
      <c r="C10" s="20">
        <v>43140</v>
      </c>
      <c r="D10" s="20">
        <v>15995.2</v>
      </c>
      <c r="E10" s="25">
        <f t="shared" si="0"/>
        <v>27144.799999999999</v>
      </c>
      <c r="F10" s="25"/>
    </row>
    <row r="11" spans="1:6" ht="18.75">
      <c r="A11" s="11" t="s">
        <v>4</v>
      </c>
      <c r="B11" s="16">
        <v>2240</v>
      </c>
      <c r="C11" s="20">
        <v>31620</v>
      </c>
      <c r="D11" s="20">
        <v>2530.5700000000002</v>
      </c>
      <c r="E11" s="25">
        <f t="shared" si="0"/>
        <v>29089.43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v>52070</v>
      </c>
      <c r="D15" s="20">
        <v>25027.67</v>
      </c>
      <c r="E15" s="25">
        <f t="shared" si="0"/>
        <v>27042.33</v>
      </c>
      <c r="F15" s="25"/>
    </row>
    <row r="16" spans="1:6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530380</v>
      </c>
      <c r="D17" s="20"/>
      <c r="E17" s="25">
        <f t="shared" si="0"/>
        <v>530380</v>
      </c>
      <c r="F17" s="25"/>
    </row>
    <row r="18" spans="1:9" ht="33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9600</v>
      </c>
      <c r="D20" s="20">
        <v>8222.27</v>
      </c>
      <c r="E20" s="25">
        <f t="shared" si="0"/>
        <v>1377.7299999999996</v>
      </c>
      <c r="F20" s="25"/>
    </row>
    <row r="21" spans="1:9" ht="36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3535510</v>
      </c>
      <c r="D25" s="56">
        <f>SUM(D7:D24)</f>
        <v>1620762.01</v>
      </c>
      <c r="E25" s="25">
        <f t="shared" si="0"/>
        <v>1914747.99</v>
      </c>
      <c r="F25" s="25"/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71" t="s">
        <v>25</v>
      </c>
      <c r="B28" s="75"/>
      <c r="C28" s="75"/>
      <c r="D28" s="75"/>
    </row>
    <row r="29" spans="1:9" ht="18.75">
      <c r="A29" s="26"/>
      <c r="B29" s="28"/>
      <c r="C29" s="28"/>
      <c r="D29" s="29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48">
        <v>4456</v>
      </c>
      <c r="D31" s="20">
        <v>4421</v>
      </c>
      <c r="F31" s="25"/>
    </row>
    <row r="32" spans="1:9" ht="18.75">
      <c r="A32" s="12" t="s">
        <v>3</v>
      </c>
      <c r="B32" s="17">
        <v>2230</v>
      </c>
      <c r="C32" s="20">
        <v>1920</v>
      </c>
      <c r="D32" s="20">
        <v>1919</v>
      </c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39" t="s">
        <v>10</v>
      </c>
      <c r="B34" s="34">
        <v>2275</v>
      </c>
      <c r="C34" s="20"/>
      <c r="D34" s="20"/>
      <c r="F34" s="25"/>
    </row>
    <row r="35" spans="1:6" ht="18.75" hidden="1">
      <c r="A35" s="11" t="s">
        <v>15</v>
      </c>
      <c r="B35" s="17">
        <v>2800</v>
      </c>
      <c r="C35" s="48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6">
        <f>SUM(C31:C37)</f>
        <v>6376</v>
      </c>
      <c r="D38" s="56">
        <f>SUM(D31:D37)</f>
        <v>6340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76" t="s">
        <v>26</v>
      </c>
      <c r="B41" s="84"/>
      <c r="C41" s="84"/>
      <c r="D41" s="8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 hidden="1">
      <c r="A44" s="11" t="s">
        <v>2</v>
      </c>
      <c r="B44" s="17">
        <v>2210</v>
      </c>
      <c r="C44" s="13"/>
      <c r="D44" s="13"/>
      <c r="F44" s="25"/>
    </row>
    <row r="45" spans="1:6" ht="18.75">
      <c r="A45" s="12" t="s">
        <v>3</v>
      </c>
      <c r="B45" s="17">
        <v>2230</v>
      </c>
      <c r="C45" s="20">
        <v>3467.02</v>
      </c>
      <c r="D45" s="20">
        <v>3467.02</v>
      </c>
      <c r="F45" s="25"/>
    </row>
    <row r="46" spans="1:6" ht="18.75" hidden="1">
      <c r="A46" s="12" t="s">
        <v>4</v>
      </c>
      <c r="B46" s="17">
        <v>2240</v>
      </c>
      <c r="C46" s="20"/>
      <c r="D46" s="20"/>
      <c r="F46" s="25"/>
    </row>
    <row r="47" spans="1:6" ht="18.75" hidden="1">
      <c r="A47" s="39" t="s">
        <v>10</v>
      </c>
      <c r="B47" s="34">
        <v>2275</v>
      </c>
      <c r="C47" s="20"/>
      <c r="D47" s="20"/>
      <c r="F47" s="25"/>
    </row>
    <row r="48" spans="1:6" ht="18.75" hidden="1">
      <c r="A48" s="11" t="s">
        <v>15</v>
      </c>
      <c r="B48" s="17">
        <v>2800</v>
      </c>
      <c r="C48" s="20"/>
      <c r="D48" s="20"/>
      <c r="F48" s="25"/>
    </row>
    <row r="49" spans="1:6" ht="37.5" hidden="1">
      <c r="A49" s="11" t="s">
        <v>12</v>
      </c>
      <c r="B49" s="17">
        <v>3110</v>
      </c>
      <c r="C49" s="20"/>
      <c r="D49" s="20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11" t="s">
        <v>13</v>
      </c>
      <c r="B51" s="17"/>
      <c r="C51" s="56">
        <f>C44+C45+C48+C49+C50</f>
        <v>3467.02</v>
      </c>
      <c r="D51" s="56">
        <f>D44+D45+D48+D49+D50</f>
        <v>3467.02</v>
      </c>
      <c r="F51" s="25"/>
    </row>
    <row r="54" spans="1:6" ht="57.75" customHeight="1">
      <c r="A54" s="76" t="s">
        <v>69</v>
      </c>
      <c r="B54" s="77"/>
      <c r="C54" s="77"/>
      <c r="D54" s="77"/>
    </row>
    <row r="55" spans="1:6" ht="18" customHeight="1">
      <c r="A55" s="76"/>
      <c r="B55" s="84"/>
      <c r="C55" s="84"/>
      <c r="D55" s="84"/>
    </row>
    <row r="57" spans="1:6" ht="18.75">
      <c r="A57" s="67" t="s">
        <v>27</v>
      </c>
      <c r="B57" s="68"/>
      <c r="C57" s="69" t="s">
        <v>28</v>
      </c>
      <c r="D57" s="68"/>
    </row>
    <row r="58" spans="1:6" ht="18.75" hidden="1">
      <c r="A58" s="39" t="s">
        <v>39</v>
      </c>
      <c r="B58" s="34">
        <v>2210</v>
      </c>
      <c r="C58" s="87"/>
      <c r="D58" s="87"/>
    </row>
    <row r="59" spans="1:6" ht="18.75" hidden="1">
      <c r="A59" s="39" t="s">
        <v>33</v>
      </c>
      <c r="B59" s="34">
        <v>2210</v>
      </c>
      <c r="C59" s="85"/>
      <c r="D59" s="86"/>
    </row>
    <row r="60" spans="1:6" ht="18.75" hidden="1">
      <c r="A60" s="39" t="s">
        <v>36</v>
      </c>
      <c r="B60" s="34">
        <v>2210</v>
      </c>
      <c r="C60" s="85"/>
      <c r="D60" s="86"/>
    </row>
    <row r="61" spans="1:6" ht="18.75" hidden="1">
      <c r="A61" s="39" t="s">
        <v>41</v>
      </c>
      <c r="B61" s="35">
        <v>3110.221</v>
      </c>
      <c r="C61" s="80"/>
      <c r="D61" s="81"/>
    </row>
    <row r="62" spans="1:6" ht="18.75" hidden="1">
      <c r="A62" s="39" t="s">
        <v>32</v>
      </c>
      <c r="B62" s="34">
        <v>2210</v>
      </c>
      <c r="C62" s="85"/>
      <c r="D62" s="86"/>
    </row>
    <row r="63" spans="1:6" ht="18.75" hidden="1">
      <c r="A63" s="39" t="s">
        <v>34</v>
      </c>
      <c r="B63" s="34">
        <v>2210</v>
      </c>
      <c r="C63" s="85"/>
      <c r="D63" s="86"/>
    </row>
    <row r="64" spans="1:6" ht="18.75" hidden="1">
      <c r="A64" s="39" t="s">
        <v>40</v>
      </c>
      <c r="B64" s="34">
        <v>2210</v>
      </c>
      <c r="C64" s="85"/>
      <c r="D64" s="86"/>
    </row>
    <row r="65" spans="1:4" ht="18.75" hidden="1">
      <c r="A65" s="39" t="s">
        <v>35</v>
      </c>
      <c r="B65" s="34">
        <v>3110</v>
      </c>
      <c r="C65" s="80"/>
      <c r="D65" s="81"/>
    </row>
    <row r="66" spans="1:4" ht="18.75" hidden="1">
      <c r="A66" s="39" t="s">
        <v>37</v>
      </c>
      <c r="B66" s="34">
        <v>2210</v>
      </c>
      <c r="C66" s="80"/>
      <c r="D66" s="81"/>
    </row>
    <row r="67" spans="1:4" ht="18.75" hidden="1">
      <c r="A67" s="39" t="s">
        <v>38</v>
      </c>
      <c r="B67" s="34">
        <v>2210</v>
      </c>
      <c r="C67" s="80"/>
      <c r="D67" s="81"/>
    </row>
    <row r="68" spans="1:4" ht="18.75" hidden="1">
      <c r="A68" s="39" t="s">
        <v>50</v>
      </c>
      <c r="B68" s="34">
        <v>2240</v>
      </c>
      <c r="C68" s="80"/>
      <c r="D68" s="81"/>
    </row>
    <row r="69" spans="1:4" ht="18.75">
      <c r="A69" s="39" t="s">
        <v>42</v>
      </c>
      <c r="B69" s="34">
        <v>2230</v>
      </c>
      <c r="C69" s="65">
        <v>3467.02</v>
      </c>
      <c r="D69" s="66"/>
    </row>
    <row r="70" spans="1:4" ht="18.75" hidden="1">
      <c r="A70" s="39" t="s">
        <v>43</v>
      </c>
      <c r="B70" s="34">
        <v>2210</v>
      </c>
      <c r="C70" s="65"/>
      <c r="D70" s="66"/>
    </row>
    <row r="71" spans="1:4" ht="18.75" hidden="1">
      <c r="A71" s="39" t="s">
        <v>49</v>
      </c>
      <c r="B71" s="34">
        <v>2210</v>
      </c>
      <c r="C71" s="65"/>
      <c r="D71" s="66"/>
    </row>
    <row r="72" spans="1:4" ht="18.75" hidden="1">
      <c r="A72" s="39" t="s">
        <v>47</v>
      </c>
      <c r="B72" s="34">
        <v>2210</v>
      </c>
      <c r="C72" s="65"/>
      <c r="D72" s="66"/>
    </row>
    <row r="73" spans="1:4" ht="18.75" hidden="1">
      <c r="A73" s="39" t="s">
        <v>46</v>
      </c>
      <c r="B73" s="34">
        <v>2210</v>
      </c>
      <c r="C73" s="65"/>
      <c r="D73" s="66"/>
    </row>
    <row r="74" spans="1:4" ht="18.75" hidden="1">
      <c r="A74" s="39" t="s">
        <v>48</v>
      </c>
      <c r="B74" s="40">
        <v>2210</v>
      </c>
      <c r="C74" s="65"/>
      <c r="D74" s="66"/>
    </row>
    <row r="75" spans="1:4" ht="18.75" hidden="1">
      <c r="A75" s="61"/>
      <c r="B75" s="62"/>
      <c r="C75" s="65"/>
      <c r="D75" s="66"/>
    </row>
    <row r="76" spans="1:4" ht="18.75">
      <c r="A76" s="61"/>
      <c r="B76" s="62"/>
      <c r="C76" s="63">
        <f>SUM(C58:D75)</f>
        <v>3467.02</v>
      </c>
      <c r="D76" s="64"/>
    </row>
  </sheetData>
  <mergeCells count="30">
    <mergeCell ref="A55:D55"/>
    <mergeCell ref="A3:D3"/>
    <mergeCell ref="A2:D2"/>
    <mergeCell ref="A5:D5"/>
    <mergeCell ref="A28:D28"/>
    <mergeCell ref="A41:D41"/>
    <mergeCell ref="A54:D54"/>
    <mergeCell ref="A57:B57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5"/>
  <sheetData>
    <row r="2" spans="1:1" ht="18.75">
      <c r="A2" s="7" t="s">
        <v>63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8.75">
      <c r="A53" s="7" t="s">
        <v>61</v>
      </c>
    </row>
    <row r="54" spans="1:4" ht="18.75">
      <c r="A54" s="7" t="s">
        <v>64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topLeftCell="A41" workbookViewId="0">
      <selection activeCell="F21" sqref="F21:F25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10.75" hidden="1" customWidth="1"/>
    <col min="6" max="6" width="11.75" customWidth="1"/>
    <col min="8" max="8" width="12.125" customWidth="1"/>
  </cols>
  <sheetData>
    <row r="2" spans="1:6" ht="62.25" customHeight="1">
      <c r="A2" s="71" t="s">
        <v>68</v>
      </c>
      <c r="B2" s="72"/>
      <c r="C2" s="72"/>
      <c r="D2" s="72"/>
    </row>
    <row r="3" spans="1:6" ht="73.5" customHeight="1">
      <c r="A3" s="78" t="s">
        <v>53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5" customHeight="1">
      <c r="A5" s="73" t="s">
        <v>24</v>
      </c>
      <c r="B5" s="74"/>
      <c r="C5" s="74"/>
      <c r="D5" s="74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2352840+294700</f>
        <v>2647540</v>
      </c>
      <c r="D7" s="52">
        <f>1294384.33+149255.74</f>
        <v>1443640.07</v>
      </c>
      <c r="E7" s="25">
        <f>C7-D7</f>
        <v>1203899.93</v>
      </c>
      <c r="F7" s="25"/>
    </row>
    <row r="8" spans="1:6" s="2" customFormat="1" ht="18.75">
      <c r="A8" s="21" t="s">
        <v>44</v>
      </c>
      <c r="B8" s="16">
        <v>2120</v>
      </c>
      <c r="C8" s="52">
        <f>517620+64830</f>
        <v>582450</v>
      </c>
      <c r="D8" s="52">
        <f>36037.41+283602.66</f>
        <v>319640.06999999995</v>
      </c>
      <c r="E8" s="25">
        <f t="shared" ref="E8:E25" si="0">C8-D8</f>
        <v>262809.93000000005</v>
      </c>
      <c r="F8" s="25"/>
    </row>
    <row r="9" spans="1:6" ht="37.5">
      <c r="A9" s="11" t="s">
        <v>2</v>
      </c>
      <c r="B9" s="17">
        <v>2210</v>
      </c>
      <c r="C9" s="20">
        <f>251500+1300</f>
        <v>252800</v>
      </c>
      <c r="D9" s="20">
        <v>72118.100000000006</v>
      </c>
      <c r="E9" s="25">
        <f t="shared" si="0"/>
        <v>180681.9</v>
      </c>
      <c r="F9" s="25"/>
    </row>
    <row r="10" spans="1:6" ht="18.75">
      <c r="A10" s="11" t="s">
        <v>3</v>
      </c>
      <c r="B10" s="17">
        <v>2230</v>
      </c>
      <c r="C10" s="20">
        <f>59030+51140</f>
        <v>110170</v>
      </c>
      <c r="D10" s="20">
        <f>20251.8+15933.79</f>
        <v>36185.589999999997</v>
      </c>
      <c r="E10" s="25">
        <f t="shared" si="0"/>
        <v>73984.41</v>
      </c>
      <c r="F10" s="25"/>
    </row>
    <row r="11" spans="1:6" ht="18.75">
      <c r="A11" s="11" t="s">
        <v>4</v>
      </c>
      <c r="B11" s="17">
        <v>2240</v>
      </c>
      <c r="C11" s="20">
        <v>49930</v>
      </c>
      <c r="D11" s="20">
        <v>11904.03</v>
      </c>
      <c r="E11" s="25">
        <f t="shared" si="0"/>
        <v>38025.97</v>
      </c>
      <c r="F11" s="25"/>
    </row>
    <row r="12" spans="1:6" ht="18.75" hidden="1">
      <c r="A12" s="11" t="s">
        <v>5</v>
      </c>
      <c r="B12" s="17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7">
        <v>2271</v>
      </c>
      <c r="C13" s="20"/>
      <c r="D13" s="20"/>
      <c r="E13" s="25">
        <f t="shared" si="0"/>
        <v>0</v>
      </c>
      <c r="F13" s="25"/>
    </row>
    <row r="14" spans="1:6" ht="37.5">
      <c r="A14" s="11" t="s">
        <v>7</v>
      </c>
      <c r="B14" s="17">
        <v>2272</v>
      </c>
      <c r="C14" s="20">
        <f>5040+340</f>
        <v>5380</v>
      </c>
      <c r="D14" s="20">
        <f>1400+840</f>
        <v>2240</v>
      </c>
      <c r="E14" s="25">
        <f t="shared" si="0"/>
        <v>3140</v>
      </c>
      <c r="F14" s="25"/>
    </row>
    <row r="15" spans="1:6" ht="18.75">
      <c r="A15" s="11" t="s">
        <v>8</v>
      </c>
      <c r="B15" s="17">
        <v>2273</v>
      </c>
      <c r="C15" s="20">
        <f>66050+15340</f>
        <v>81390</v>
      </c>
      <c r="D15" s="20">
        <f>39141.71+5496.94</f>
        <v>44638.65</v>
      </c>
      <c r="E15" s="25">
        <f t="shared" si="0"/>
        <v>36751.35</v>
      </c>
      <c r="F15" s="25"/>
    </row>
    <row r="16" spans="1:6" ht="18.75">
      <c r="A16" s="11" t="s">
        <v>9</v>
      </c>
      <c r="B16" s="17">
        <v>2274</v>
      </c>
      <c r="C16" s="20">
        <f>294930+125250</f>
        <v>420180</v>
      </c>
      <c r="D16" s="20">
        <f>53281.34+26112.65</f>
        <v>79393.989999999991</v>
      </c>
      <c r="E16" s="25">
        <f t="shared" si="0"/>
        <v>340786.01</v>
      </c>
      <c r="F16" s="25"/>
    </row>
    <row r="17" spans="1:8" ht="18.75" hidden="1">
      <c r="A17" s="11" t="s">
        <v>10</v>
      </c>
      <c r="B17" s="17">
        <v>2275</v>
      </c>
      <c r="C17" s="20"/>
      <c r="D17" s="20"/>
      <c r="E17" s="25">
        <f t="shared" si="0"/>
        <v>0</v>
      </c>
      <c r="F17" s="25"/>
    </row>
    <row r="18" spans="1:8" ht="33" hidden="1" customHeight="1">
      <c r="A18" s="11" t="s">
        <v>11</v>
      </c>
      <c r="B18" s="17">
        <v>2282</v>
      </c>
      <c r="C18" s="20"/>
      <c r="D18" s="20"/>
      <c r="E18" s="25">
        <f t="shared" si="0"/>
        <v>0</v>
      </c>
      <c r="F18" s="25"/>
    </row>
    <row r="19" spans="1:8" ht="18" hidden="1" customHeight="1">
      <c r="A19" s="11" t="s">
        <v>14</v>
      </c>
      <c r="B19" s="17">
        <v>2730</v>
      </c>
      <c r="C19" s="20"/>
      <c r="D19" s="20"/>
      <c r="E19" s="25">
        <f t="shared" si="0"/>
        <v>0</v>
      </c>
      <c r="F19" s="25"/>
    </row>
    <row r="20" spans="1:8" ht="15.75" customHeight="1">
      <c r="A20" s="11" t="s">
        <v>15</v>
      </c>
      <c r="B20" s="17">
        <v>2800</v>
      </c>
      <c r="C20" s="20">
        <v>680</v>
      </c>
      <c r="D20" s="20">
        <v>478.64</v>
      </c>
      <c r="E20" s="25">
        <f t="shared" si="0"/>
        <v>201.36</v>
      </c>
      <c r="F20" s="25"/>
    </row>
    <row r="21" spans="1:8" ht="36.75" customHeight="1">
      <c r="A21" s="11" t="s">
        <v>12</v>
      </c>
      <c r="B21" s="17">
        <v>3110</v>
      </c>
      <c r="C21" s="20">
        <v>30000</v>
      </c>
      <c r="D21" s="20">
        <v>30000</v>
      </c>
      <c r="E21" s="25">
        <f t="shared" si="0"/>
        <v>0</v>
      </c>
      <c r="F21" s="25"/>
      <c r="H21" s="37"/>
    </row>
    <row r="22" spans="1:8" ht="37.5" hidden="1">
      <c r="A22" s="11" t="s">
        <v>20</v>
      </c>
      <c r="B22" s="17">
        <v>3122</v>
      </c>
      <c r="C22" s="20"/>
      <c r="D22" s="20"/>
      <c r="E22" s="25">
        <f t="shared" si="0"/>
        <v>0</v>
      </c>
      <c r="F22" s="25"/>
    </row>
    <row r="23" spans="1:8" ht="18.75" hidden="1">
      <c r="A23" s="11" t="s">
        <v>21</v>
      </c>
      <c r="B23" s="17">
        <v>3132</v>
      </c>
      <c r="C23" s="20"/>
      <c r="D23" s="20"/>
      <c r="E23" s="25">
        <f t="shared" si="0"/>
        <v>0</v>
      </c>
      <c r="F23" s="25"/>
    </row>
    <row r="24" spans="1:8" ht="37.5" hidden="1">
      <c r="A24" s="31" t="s">
        <v>45</v>
      </c>
      <c r="B24" s="17">
        <v>3142</v>
      </c>
      <c r="C24" s="20"/>
      <c r="D24" s="20"/>
      <c r="E24" s="25">
        <f t="shared" si="0"/>
        <v>0</v>
      </c>
      <c r="F24" s="25"/>
    </row>
    <row r="25" spans="1:8" ht="18.75">
      <c r="A25" s="11" t="s">
        <v>13</v>
      </c>
      <c r="B25" s="17"/>
      <c r="C25" s="56">
        <f>SUM(C7:C24)</f>
        <v>4180520</v>
      </c>
      <c r="D25" s="57">
        <f>SUM(D7:D24)</f>
        <v>2040239.1400000001</v>
      </c>
      <c r="E25" s="25">
        <f t="shared" si="0"/>
        <v>2140280.86</v>
      </c>
      <c r="F25" s="25"/>
    </row>
    <row r="26" spans="1:8">
      <c r="C26" s="4"/>
      <c r="D26" s="4"/>
    </row>
    <row r="27" spans="1:8">
      <c r="C27" s="4"/>
      <c r="D27" s="4"/>
    </row>
    <row r="28" spans="1:8" ht="30.75" customHeight="1">
      <c r="A28" s="71" t="s">
        <v>25</v>
      </c>
      <c r="B28" s="75"/>
      <c r="C28" s="75"/>
      <c r="D28" s="75"/>
    </row>
    <row r="29" spans="1:8">
      <c r="D29" s="29"/>
    </row>
    <row r="30" spans="1:8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8" ht="37.5">
      <c r="A31" s="11" t="s">
        <v>2</v>
      </c>
      <c r="B31" s="17">
        <v>2210</v>
      </c>
      <c r="C31" s="48">
        <v>14</v>
      </c>
      <c r="D31" s="48"/>
      <c r="F31" s="25"/>
    </row>
    <row r="32" spans="1:8" ht="18.75">
      <c r="A32" s="12" t="s">
        <v>3</v>
      </c>
      <c r="B32" s="17">
        <v>2230</v>
      </c>
      <c r="C32" s="55">
        <v>28940</v>
      </c>
      <c r="D32" s="55">
        <v>3973.88</v>
      </c>
      <c r="F32" s="25"/>
    </row>
    <row r="33" spans="1:6" ht="18.75" hidden="1">
      <c r="A33" s="12" t="s">
        <v>4</v>
      </c>
      <c r="B33" s="17">
        <v>2240</v>
      </c>
      <c r="C33" s="48"/>
      <c r="D33" s="48"/>
      <c r="F33" s="25"/>
    </row>
    <row r="34" spans="1:6" ht="18.75" hidden="1">
      <c r="A34" s="39" t="s">
        <v>10</v>
      </c>
      <c r="B34" s="17">
        <v>2275</v>
      </c>
      <c r="C34" s="48"/>
      <c r="D34" s="48"/>
      <c r="F34" s="25"/>
    </row>
    <row r="35" spans="1:6" ht="18.75" hidden="1">
      <c r="A35" s="11" t="s">
        <v>15</v>
      </c>
      <c r="B35" s="17">
        <v>2800</v>
      </c>
      <c r="C35" s="48"/>
      <c r="D35" s="48"/>
      <c r="F35" s="25"/>
    </row>
    <row r="36" spans="1:6" ht="37.5" hidden="1">
      <c r="A36" s="11" t="s">
        <v>12</v>
      </c>
      <c r="B36" s="17">
        <v>3110</v>
      </c>
      <c r="C36" s="48"/>
      <c r="D36" s="48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6">
        <f>SUM(C31:C37)</f>
        <v>28954</v>
      </c>
      <c r="D38" s="56">
        <f>SUM(D31:D37)</f>
        <v>3973.88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6" t="s">
        <v>26</v>
      </c>
      <c r="B41" s="84"/>
      <c r="C41" s="84"/>
      <c r="D41" s="8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 hidden="1">
      <c r="A44" s="11" t="s">
        <v>2</v>
      </c>
      <c r="B44" s="17">
        <v>2210</v>
      </c>
      <c r="C44" s="36"/>
      <c r="D44" s="80"/>
      <c r="E44" s="81"/>
      <c r="F44" s="25"/>
    </row>
    <row r="45" spans="1:6" ht="18.75">
      <c r="A45" s="12" t="s">
        <v>3</v>
      </c>
      <c r="B45" s="17">
        <v>2230</v>
      </c>
      <c r="C45" s="48">
        <f>3174.13+4280.64</f>
        <v>7454.77</v>
      </c>
      <c r="D45" s="65">
        <v>7454.77</v>
      </c>
      <c r="E45" s="66"/>
      <c r="F45" s="25"/>
    </row>
    <row r="46" spans="1:6" ht="18.75" hidden="1">
      <c r="A46" s="12" t="s">
        <v>4</v>
      </c>
      <c r="B46" s="17">
        <v>2240</v>
      </c>
      <c r="C46" s="48"/>
      <c r="D46" s="48"/>
      <c r="E46" s="58"/>
      <c r="F46" s="25"/>
    </row>
    <row r="47" spans="1:6" ht="18.75" hidden="1">
      <c r="A47" s="12" t="s">
        <v>10</v>
      </c>
      <c r="B47" s="17">
        <v>2275</v>
      </c>
      <c r="C47" s="48"/>
      <c r="D47" s="48"/>
      <c r="E47" s="58"/>
      <c r="F47" s="25"/>
    </row>
    <row r="48" spans="1:6" ht="18.75" hidden="1">
      <c r="A48" s="11" t="s">
        <v>15</v>
      </c>
      <c r="B48" s="17">
        <v>2800</v>
      </c>
      <c r="C48" s="48"/>
      <c r="D48" s="48"/>
      <c r="E48" s="58"/>
      <c r="F48" s="25"/>
    </row>
    <row r="49" spans="1:6" ht="37.5" hidden="1">
      <c r="A49" s="11" t="s">
        <v>12</v>
      </c>
      <c r="B49" s="17">
        <v>3110</v>
      </c>
      <c r="C49" s="48"/>
      <c r="D49" s="65"/>
      <c r="E49" s="66"/>
      <c r="F49" s="25"/>
    </row>
    <row r="50" spans="1:6" ht="18.75" hidden="1">
      <c r="A50" s="18" t="s">
        <v>16</v>
      </c>
      <c r="B50" s="19">
        <v>3132</v>
      </c>
      <c r="C50" s="20">
        <f t="shared" ref="C50" si="1">D50</f>
        <v>0</v>
      </c>
      <c r="D50" s="20"/>
      <c r="E50" s="59"/>
      <c r="F50" s="25"/>
    </row>
    <row r="51" spans="1:6" ht="18.75">
      <c r="A51" s="11" t="s">
        <v>13</v>
      </c>
      <c r="B51" s="17"/>
      <c r="C51" s="56">
        <f>C44+C45+C48+C49+C50</f>
        <v>7454.77</v>
      </c>
      <c r="D51" s="56">
        <f>D44+D45+D48+D49+D50</f>
        <v>7454.77</v>
      </c>
      <c r="E51" s="59"/>
      <c r="F51" s="25"/>
    </row>
    <row r="52" spans="1:6" ht="18.75">
      <c r="A52" s="42"/>
      <c r="B52" s="43"/>
      <c r="C52" s="44"/>
      <c r="D52" s="44"/>
      <c r="F52" s="25"/>
    </row>
    <row r="53" spans="1:6" ht="18.75">
      <c r="A53" s="42"/>
      <c r="B53" s="43"/>
      <c r="C53" s="44"/>
      <c r="D53" s="44"/>
      <c r="F53" s="25"/>
    </row>
    <row r="54" spans="1:6" ht="46.5" customHeight="1">
      <c r="A54" s="76" t="s">
        <v>69</v>
      </c>
      <c r="B54" s="77"/>
      <c r="C54" s="77"/>
      <c r="D54" s="77"/>
    </row>
    <row r="55" spans="1:6" ht="15" customHeight="1">
      <c r="A55" s="76"/>
      <c r="B55" s="84"/>
      <c r="C55" s="84"/>
      <c r="D55" s="84"/>
    </row>
    <row r="57" spans="1:6" ht="16.5" customHeight="1">
      <c r="A57" s="67" t="s">
        <v>27</v>
      </c>
      <c r="B57" s="68"/>
      <c r="C57" s="69" t="s">
        <v>28</v>
      </c>
      <c r="D57" s="68"/>
    </row>
    <row r="58" spans="1:6" ht="16.5" hidden="1" customHeight="1">
      <c r="A58" s="39" t="s">
        <v>39</v>
      </c>
      <c r="B58" s="34">
        <v>2210</v>
      </c>
      <c r="C58" s="87"/>
      <c r="D58" s="87"/>
    </row>
    <row r="59" spans="1:6" ht="16.5" hidden="1" customHeight="1">
      <c r="A59" s="39" t="s">
        <v>33</v>
      </c>
      <c r="B59" s="34">
        <v>2210</v>
      </c>
      <c r="C59" s="85"/>
      <c r="D59" s="86"/>
    </row>
    <row r="60" spans="1:6" ht="16.5" hidden="1" customHeight="1">
      <c r="A60" s="39" t="s">
        <v>36</v>
      </c>
      <c r="B60" s="34">
        <v>2210</v>
      </c>
      <c r="C60" s="85"/>
      <c r="D60" s="86"/>
    </row>
    <row r="61" spans="1:6" ht="16.5" hidden="1" customHeight="1">
      <c r="A61" s="39" t="s">
        <v>41</v>
      </c>
      <c r="B61" s="46" t="s">
        <v>54</v>
      </c>
      <c r="C61" s="80"/>
      <c r="D61" s="81"/>
    </row>
    <row r="62" spans="1:6" ht="16.5" hidden="1" customHeight="1">
      <c r="A62" s="39" t="s">
        <v>32</v>
      </c>
      <c r="B62" s="47">
        <v>2210</v>
      </c>
      <c r="C62" s="85"/>
      <c r="D62" s="86"/>
    </row>
    <row r="63" spans="1:6" ht="16.5" hidden="1" customHeight="1">
      <c r="A63" s="39" t="s">
        <v>34</v>
      </c>
      <c r="B63" s="47">
        <v>2210</v>
      </c>
      <c r="C63" s="85"/>
      <c r="D63" s="86"/>
    </row>
    <row r="64" spans="1:6" ht="16.5" hidden="1" customHeight="1">
      <c r="A64" s="39" t="s">
        <v>40</v>
      </c>
      <c r="B64" s="47">
        <v>2210</v>
      </c>
      <c r="C64" s="85"/>
      <c r="D64" s="86"/>
    </row>
    <row r="65" spans="1:4" ht="16.5" hidden="1" customHeight="1">
      <c r="A65" s="39" t="s">
        <v>35</v>
      </c>
      <c r="B65" s="34">
        <v>3110</v>
      </c>
      <c r="C65" s="80"/>
      <c r="D65" s="81"/>
    </row>
    <row r="66" spans="1:4" ht="16.5" hidden="1" customHeight="1">
      <c r="A66" s="39" t="s">
        <v>37</v>
      </c>
      <c r="B66" s="34">
        <v>2210</v>
      </c>
      <c r="C66" s="88"/>
      <c r="D66" s="89"/>
    </row>
    <row r="67" spans="1:4" ht="16.5" hidden="1" customHeight="1">
      <c r="A67" s="39" t="s">
        <v>38</v>
      </c>
      <c r="B67" s="34">
        <v>2210</v>
      </c>
      <c r="C67" s="88"/>
      <c r="D67" s="89"/>
    </row>
    <row r="68" spans="1:4" ht="16.5" hidden="1" customHeight="1">
      <c r="A68" s="39" t="s">
        <v>50</v>
      </c>
      <c r="B68" s="34">
        <v>2240</v>
      </c>
      <c r="C68" s="88"/>
      <c r="D68" s="89"/>
    </row>
    <row r="69" spans="1:4" ht="16.5" customHeight="1">
      <c r="A69" s="39" t="s">
        <v>42</v>
      </c>
      <c r="B69" s="34">
        <v>2230</v>
      </c>
      <c r="C69" s="65">
        <v>7454.77</v>
      </c>
      <c r="D69" s="66"/>
    </row>
    <row r="70" spans="1:4" ht="18.75" hidden="1">
      <c r="A70" s="39" t="s">
        <v>43</v>
      </c>
      <c r="B70" s="34">
        <v>2210</v>
      </c>
      <c r="C70" s="82"/>
      <c r="D70" s="83"/>
    </row>
    <row r="71" spans="1:4" ht="18.75" hidden="1">
      <c r="A71" s="39" t="s">
        <v>49</v>
      </c>
      <c r="B71" s="34">
        <v>2210</v>
      </c>
      <c r="C71" s="65"/>
      <c r="D71" s="66"/>
    </row>
    <row r="72" spans="1:4" ht="18.75" hidden="1">
      <c r="A72" s="39" t="s">
        <v>47</v>
      </c>
      <c r="B72" s="34">
        <v>2210</v>
      </c>
      <c r="C72" s="65"/>
      <c r="D72" s="66"/>
    </row>
    <row r="73" spans="1:4" ht="18.75" hidden="1">
      <c r="A73" s="39" t="s">
        <v>46</v>
      </c>
      <c r="B73" s="34">
        <v>2210</v>
      </c>
      <c r="C73" s="65"/>
      <c r="D73" s="66"/>
    </row>
    <row r="74" spans="1:4" ht="18.75" hidden="1">
      <c r="A74" s="39" t="s">
        <v>48</v>
      </c>
      <c r="B74" s="40">
        <v>2210</v>
      </c>
      <c r="C74" s="65"/>
      <c r="D74" s="66"/>
    </row>
    <row r="75" spans="1:4" ht="18.75" hidden="1">
      <c r="A75" s="61"/>
      <c r="B75" s="62"/>
      <c r="C75" s="65"/>
      <c r="D75" s="66"/>
    </row>
    <row r="76" spans="1:4" ht="18.75">
      <c r="A76" s="61"/>
      <c r="B76" s="62"/>
      <c r="C76" s="63">
        <f>SUM(C58:D75)</f>
        <v>7454.77</v>
      </c>
      <c r="D76" s="64"/>
    </row>
    <row r="78" spans="1:4" ht="34.5" hidden="1" customHeight="1">
      <c r="A78" s="76" t="s">
        <v>60</v>
      </c>
      <c r="B78" s="84"/>
      <c r="C78" s="84"/>
      <c r="D78" s="84"/>
    </row>
  </sheetData>
  <mergeCells count="34"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D44:E44"/>
    <mergeCell ref="D45:E45"/>
    <mergeCell ref="D49:E49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topLeftCell="A50" workbookViewId="0">
      <selection activeCell="F7" sqref="F7:F25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5" width="11.375" hidden="1" customWidth="1"/>
    <col min="6" max="6" width="11.375" customWidth="1"/>
  </cols>
  <sheetData>
    <row r="2" spans="1:6" ht="60" customHeight="1">
      <c r="A2" s="71" t="s">
        <v>68</v>
      </c>
      <c r="B2" s="72"/>
      <c r="C2" s="72"/>
      <c r="D2" s="72"/>
    </row>
    <row r="3" spans="1:6" ht="62.25" customHeight="1">
      <c r="A3" s="78" t="s">
        <v>30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1.25" customHeight="1">
      <c r="A5" s="73" t="s">
        <v>24</v>
      </c>
      <c r="B5" s="74"/>
      <c r="C5" s="74"/>
      <c r="D5" s="74"/>
    </row>
    <row r="6" spans="1:6" s="2" customFormat="1" ht="56.2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2529210+321400</f>
        <v>2850610</v>
      </c>
      <c r="D7" s="52">
        <f>1341234.98+103341.4+8318.72</f>
        <v>1452895.0999999999</v>
      </c>
      <c r="E7" s="25">
        <f>C7-D7</f>
        <v>1397714.9000000001</v>
      </c>
      <c r="F7" s="25"/>
    </row>
    <row r="8" spans="1:6" s="2" customFormat="1" ht="18.75">
      <c r="A8" s="21" t="s">
        <v>44</v>
      </c>
      <c r="B8" s="16">
        <v>2120</v>
      </c>
      <c r="C8" s="52">
        <f>563180+70710</f>
        <v>633890</v>
      </c>
      <c r="D8" s="52">
        <f>1830.12+27004.39+305891.13</f>
        <v>334725.64</v>
      </c>
      <c r="E8" s="25">
        <f t="shared" ref="E8:E25" si="0">C8-D8</f>
        <v>299164.36</v>
      </c>
      <c r="F8" s="25"/>
    </row>
    <row r="9" spans="1:6" ht="37.5">
      <c r="A9" s="11" t="s">
        <v>2</v>
      </c>
      <c r="B9" s="17">
        <v>2210</v>
      </c>
      <c r="C9" s="20">
        <f>1500+1300</f>
        <v>2800</v>
      </c>
      <c r="D9" s="20">
        <v>1971</v>
      </c>
      <c r="E9" s="25">
        <f t="shared" si="0"/>
        <v>829</v>
      </c>
      <c r="F9" s="25"/>
    </row>
    <row r="10" spans="1:6" ht="18.75">
      <c r="A10" s="11" t="s">
        <v>3</v>
      </c>
      <c r="B10" s="17">
        <v>2230</v>
      </c>
      <c r="C10" s="20">
        <f>86280+51140</f>
        <v>137420</v>
      </c>
      <c r="D10" s="20">
        <f>26338.3+12771.05</f>
        <v>39109.35</v>
      </c>
      <c r="E10" s="25">
        <f t="shared" si="0"/>
        <v>98310.65</v>
      </c>
      <c r="F10" s="25"/>
    </row>
    <row r="11" spans="1:6" ht="18.75">
      <c r="A11" s="11" t="s">
        <v>4</v>
      </c>
      <c r="B11" s="17">
        <v>2240</v>
      </c>
      <c r="C11" s="20">
        <v>110860</v>
      </c>
      <c r="D11" s="20">
        <f>50738.21</f>
        <v>50738.21</v>
      </c>
      <c r="E11" s="25">
        <f t="shared" si="0"/>
        <v>60121.79</v>
      </c>
      <c r="F11" s="25"/>
    </row>
    <row r="12" spans="1:6" ht="18.75" hidden="1">
      <c r="A12" s="11" t="s">
        <v>5</v>
      </c>
      <c r="B12" s="17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7">
        <v>2271</v>
      </c>
      <c r="C13" s="20"/>
      <c r="D13" s="20"/>
      <c r="E13" s="25">
        <f t="shared" si="0"/>
        <v>0</v>
      </c>
      <c r="F13" s="25"/>
    </row>
    <row r="14" spans="1:6" ht="37.5">
      <c r="A14" s="11" t="s">
        <v>7</v>
      </c>
      <c r="B14" s="17">
        <v>2272</v>
      </c>
      <c r="C14" s="20">
        <v>7960</v>
      </c>
      <c r="D14" s="20">
        <f>1966.9</f>
        <v>1966.9</v>
      </c>
      <c r="E14" s="25">
        <f t="shared" si="0"/>
        <v>5993.1</v>
      </c>
      <c r="F14" s="25"/>
    </row>
    <row r="15" spans="1:6" ht="18.75">
      <c r="A15" s="11" t="s">
        <v>8</v>
      </c>
      <c r="B15" s="17">
        <v>2273</v>
      </c>
      <c r="C15" s="20">
        <v>48890</v>
      </c>
      <c r="D15" s="20">
        <f>22809.6+135</f>
        <v>22944.6</v>
      </c>
      <c r="E15" s="25">
        <f t="shared" si="0"/>
        <v>25945.4</v>
      </c>
      <c r="F15" s="25"/>
    </row>
    <row r="16" spans="1:6" ht="18.75">
      <c r="A16" s="11" t="s">
        <v>9</v>
      </c>
      <c r="B16" s="17">
        <v>2274</v>
      </c>
      <c r="C16" s="20">
        <v>433030</v>
      </c>
      <c r="D16" s="20">
        <v>85005.47</v>
      </c>
      <c r="E16" s="25">
        <f t="shared" si="0"/>
        <v>348024.53</v>
      </c>
      <c r="F16" s="25"/>
    </row>
    <row r="17" spans="1:9" ht="18.75" hidden="1">
      <c r="A17" s="11" t="s">
        <v>10</v>
      </c>
      <c r="B17" s="17">
        <v>2275</v>
      </c>
      <c r="C17" s="20"/>
      <c r="D17" s="20"/>
      <c r="E17" s="25">
        <f t="shared" si="0"/>
        <v>0</v>
      </c>
      <c r="F17" s="25"/>
    </row>
    <row r="18" spans="1:9" ht="33" hidden="1" customHeight="1">
      <c r="A18" s="11" t="s">
        <v>11</v>
      </c>
      <c r="B18" s="17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7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7">
        <v>2800</v>
      </c>
      <c r="C20" s="20">
        <v>930</v>
      </c>
      <c r="D20" s="20">
        <v>490.52</v>
      </c>
      <c r="E20" s="25">
        <f t="shared" si="0"/>
        <v>439.48</v>
      </c>
      <c r="F20" s="25"/>
    </row>
    <row r="21" spans="1:9" ht="36.75" hidden="1" customHeight="1">
      <c r="A21" s="11" t="s">
        <v>12</v>
      </c>
      <c r="B21" s="17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7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7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7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7"/>
      <c r="C25" s="56">
        <f>SUM(C7:C24)</f>
        <v>4226390</v>
      </c>
      <c r="D25" s="57">
        <f>SUM(D7:D24)</f>
        <v>1989846.7899999998</v>
      </c>
      <c r="E25" s="25">
        <f t="shared" si="0"/>
        <v>2236543.21</v>
      </c>
      <c r="F25" s="25"/>
    </row>
    <row r="26" spans="1:9">
      <c r="C26" s="4"/>
      <c r="D26" s="4"/>
    </row>
    <row r="27" spans="1:9" ht="30.75" customHeight="1">
      <c r="A27" s="71" t="s">
        <v>25</v>
      </c>
      <c r="B27" s="75"/>
      <c r="C27" s="75"/>
      <c r="D27" s="75"/>
    </row>
    <row r="28" spans="1:9">
      <c r="D28" s="29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6">
        <v>7.12</v>
      </c>
      <c r="D30" s="36"/>
      <c r="F30" s="25"/>
    </row>
    <row r="31" spans="1:9" ht="18.75">
      <c r="A31" s="12" t="s">
        <v>3</v>
      </c>
      <c r="B31" s="17">
        <v>2230</v>
      </c>
      <c r="C31" s="55">
        <f>7070+28940</f>
        <v>36010</v>
      </c>
      <c r="D31" s="48">
        <f>7068+6348.44</f>
        <v>13416.439999999999</v>
      </c>
      <c r="F31" s="25"/>
    </row>
    <row r="32" spans="1:9" ht="18.75" hidden="1">
      <c r="A32" s="12" t="s">
        <v>4</v>
      </c>
      <c r="B32" s="17">
        <v>2240</v>
      </c>
      <c r="C32" s="48"/>
      <c r="D32" s="48"/>
      <c r="F32" s="25"/>
    </row>
    <row r="33" spans="1:6" ht="18.75" hidden="1">
      <c r="A33" s="39" t="s">
        <v>10</v>
      </c>
      <c r="B33" s="17">
        <v>2275</v>
      </c>
      <c r="C33" s="48"/>
      <c r="D33" s="48"/>
      <c r="F33" s="25"/>
    </row>
    <row r="34" spans="1:6" ht="18.75" hidden="1">
      <c r="A34" s="11" t="s">
        <v>15</v>
      </c>
      <c r="B34" s="17">
        <v>2800</v>
      </c>
      <c r="C34" s="20"/>
      <c r="D34" s="48"/>
      <c r="F34" s="25"/>
    </row>
    <row r="35" spans="1:6" ht="37.5" hidden="1">
      <c r="A35" s="11" t="s">
        <v>12</v>
      </c>
      <c r="B35" s="17">
        <v>3110</v>
      </c>
      <c r="C35" s="20"/>
      <c r="D35" s="48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6">
        <f>SUM(C30:C36)</f>
        <v>36017.120000000003</v>
      </c>
      <c r="D37" s="56">
        <f>SUM(D30:D36)</f>
        <v>13416.439999999999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76" t="s">
        <v>26</v>
      </c>
      <c r="B40" s="84"/>
      <c r="C40" s="84"/>
      <c r="D40" s="84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36"/>
      <c r="D43" s="36"/>
      <c r="F43" s="25"/>
    </row>
    <row r="44" spans="1:6" ht="18.75">
      <c r="A44" s="12" t="s">
        <v>3</v>
      </c>
      <c r="B44" s="17">
        <v>2230</v>
      </c>
      <c r="C44" s="48">
        <f>6904.88+3271.1</f>
        <v>10175.98</v>
      </c>
      <c r="D44" s="48">
        <f>6904.88+3271.1</f>
        <v>10175.98</v>
      </c>
      <c r="F44" s="25"/>
    </row>
    <row r="45" spans="1:6" ht="18.75" hidden="1">
      <c r="A45" s="12" t="s">
        <v>4</v>
      </c>
      <c r="B45" s="17">
        <v>2240</v>
      </c>
      <c r="C45" s="48"/>
      <c r="D45" s="48"/>
      <c r="F45" s="25"/>
    </row>
    <row r="46" spans="1:6" ht="18.75" hidden="1">
      <c r="A46" s="12" t="s">
        <v>10</v>
      </c>
      <c r="B46" s="17">
        <v>2275</v>
      </c>
      <c r="C46" s="48"/>
      <c r="D46" s="48"/>
      <c r="F46" s="25"/>
    </row>
    <row r="47" spans="1:6" ht="18.75" hidden="1">
      <c r="A47" s="11" t="s">
        <v>15</v>
      </c>
      <c r="B47" s="17">
        <v>2800</v>
      </c>
      <c r="C47" s="48"/>
      <c r="D47" s="48"/>
      <c r="F47" s="25"/>
    </row>
    <row r="48" spans="1:6" ht="37.5" hidden="1">
      <c r="A48" s="11" t="s">
        <v>12</v>
      </c>
      <c r="B48" s="17">
        <v>3110</v>
      </c>
      <c r="C48" s="48"/>
      <c r="D48" s="48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6">
        <f>C43+C44+C47+C48+C49</f>
        <v>10175.98</v>
      </c>
      <c r="D50" s="56">
        <f>D43+D44+D47+D48+D49</f>
        <v>10175.98</v>
      </c>
      <c r="F50" s="25"/>
    </row>
    <row r="51" spans="1:6" ht="18.75">
      <c r="A51" s="42"/>
      <c r="B51" s="43"/>
      <c r="C51" s="44"/>
      <c r="D51" s="44"/>
      <c r="F51" s="25"/>
    </row>
    <row r="52" spans="1:6" ht="18.75">
      <c r="A52" s="42"/>
      <c r="B52" s="43"/>
      <c r="C52" s="44"/>
      <c r="D52" s="44"/>
      <c r="F52" s="25"/>
    </row>
    <row r="54" spans="1:6" ht="51" customHeight="1">
      <c r="A54" s="76" t="s">
        <v>69</v>
      </c>
      <c r="B54" s="77"/>
      <c r="C54" s="77"/>
      <c r="D54" s="77"/>
    </row>
    <row r="55" spans="1:6" ht="17.25" customHeight="1">
      <c r="A55" s="76"/>
      <c r="B55" s="84"/>
      <c r="C55" s="84"/>
      <c r="D55" s="84"/>
    </row>
    <row r="57" spans="1:6" ht="18.75">
      <c r="A57" s="67" t="s">
        <v>27</v>
      </c>
      <c r="B57" s="68"/>
      <c r="C57" s="69" t="s">
        <v>28</v>
      </c>
      <c r="D57" s="68"/>
    </row>
    <row r="58" spans="1:6" ht="18.75" hidden="1">
      <c r="A58" s="39" t="s">
        <v>39</v>
      </c>
      <c r="B58" s="34">
        <v>2210</v>
      </c>
      <c r="C58" s="87"/>
      <c r="D58" s="87"/>
    </row>
    <row r="59" spans="1:6" ht="18.75" hidden="1">
      <c r="A59" s="39" t="s">
        <v>33</v>
      </c>
      <c r="B59" s="34">
        <v>2210</v>
      </c>
      <c r="C59" s="85"/>
      <c r="D59" s="86"/>
    </row>
    <row r="60" spans="1:6" ht="18.75" hidden="1">
      <c r="A60" s="39" t="s">
        <v>36</v>
      </c>
      <c r="B60" s="34">
        <v>2210</v>
      </c>
      <c r="C60" s="80"/>
      <c r="D60" s="81"/>
    </row>
    <row r="61" spans="1:6" ht="18.75" hidden="1">
      <c r="A61" s="39" t="s">
        <v>41</v>
      </c>
      <c r="B61" s="35">
        <v>3110.221</v>
      </c>
      <c r="C61" s="88"/>
      <c r="D61" s="89"/>
    </row>
    <row r="62" spans="1:6" ht="18.75" hidden="1">
      <c r="A62" s="39" t="s">
        <v>32</v>
      </c>
      <c r="B62" s="34">
        <v>2210</v>
      </c>
      <c r="C62" s="88"/>
      <c r="D62" s="89"/>
    </row>
    <row r="63" spans="1:6" ht="18.75" hidden="1">
      <c r="A63" s="39" t="s">
        <v>34</v>
      </c>
      <c r="B63" s="34">
        <v>2210</v>
      </c>
      <c r="C63" s="88"/>
      <c r="D63" s="89"/>
    </row>
    <row r="64" spans="1:6" ht="18.75" hidden="1">
      <c r="A64" s="39" t="s">
        <v>40</v>
      </c>
      <c r="B64" s="34">
        <v>2210</v>
      </c>
      <c r="C64" s="88"/>
      <c r="D64" s="89"/>
    </row>
    <row r="65" spans="1:4" ht="18.75" hidden="1">
      <c r="A65" s="39" t="s">
        <v>35</v>
      </c>
      <c r="B65" s="34">
        <v>3110</v>
      </c>
      <c r="C65" s="80"/>
      <c r="D65" s="81"/>
    </row>
    <row r="66" spans="1:4" ht="18.75" hidden="1">
      <c r="A66" s="39" t="s">
        <v>37</v>
      </c>
      <c r="B66" s="34">
        <v>2210</v>
      </c>
      <c r="C66" s="88"/>
      <c r="D66" s="89"/>
    </row>
    <row r="67" spans="1:4" ht="18.75" hidden="1">
      <c r="A67" s="39" t="s">
        <v>38</v>
      </c>
      <c r="B67" s="34">
        <v>2210</v>
      </c>
      <c r="C67" s="88"/>
      <c r="D67" s="89"/>
    </row>
    <row r="68" spans="1:4" ht="18.75" hidden="1">
      <c r="A68" s="39" t="s">
        <v>50</v>
      </c>
      <c r="B68" s="34">
        <v>2240</v>
      </c>
      <c r="C68" s="88"/>
      <c r="D68" s="89"/>
    </row>
    <row r="69" spans="1:4" ht="18.75">
      <c r="A69" s="39" t="s">
        <v>42</v>
      </c>
      <c r="B69" s="34">
        <v>2230</v>
      </c>
      <c r="C69" s="65">
        <v>10175.98</v>
      </c>
      <c r="D69" s="66"/>
    </row>
    <row r="70" spans="1:4" ht="18.75" hidden="1">
      <c r="A70" s="39" t="s">
        <v>43</v>
      </c>
      <c r="B70" s="34">
        <v>2210</v>
      </c>
      <c r="C70" s="82"/>
      <c r="D70" s="83"/>
    </row>
    <row r="71" spans="1:4" ht="18.75" hidden="1">
      <c r="A71" s="39" t="s">
        <v>49</v>
      </c>
      <c r="B71" s="34">
        <v>2210</v>
      </c>
      <c r="C71" s="65"/>
      <c r="D71" s="66"/>
    </row>
    <row r="72" spans="1:4" ht="18.75" hidden="1">
      <c r="A72" s="39" t="s">
        <v>47</v>
      </c>
      <c r="B72" s="34">
        <v>2210</v>
      </c>
      <c r="C72" s="65"/>
      <c r="D72" s="66"/>
    </row>
    <row r="73" spans="1:4" ht="18.75" hidden="1">
      <c r="A73" s="39" t="s">
        <v>46</v>
      </c>
      <c r="B73" s="34">
        <v>2210</v>
      </c>
      <c r="C73" s="65"/>
      <c r="D73" s="66"/>
    </row>
    <row r="74" spans="1:4" ht="18.75" hidden="1">
      <c r="A74" s="39" t="s">
        <v>48</v>
      </c>
      <c r="B74" s="40">
        <v>2210</v>
      </c>
      <c r="C74" s="65"/>
      <c r="D74" s="66"/>
    </row>
    <row r="75" spans="1:4" ht="18.75" hidden="1">
      <c r="A75" s="61"/>
      <c r="B75" s="62"/>
      <c r="C75" s="65"/>
      <c r="D75" s="66"/>
    </row>
    <row r="76" spans="1:4" ht="18.75">
      <c r="A76" s="61"/>
      <c r="B76" s="62"/>
      <c r="C76" s="63">
        <f>SUM(C58:D75)</f>
        <v>10175.98</v>
      </c>
      <c r="D76" s="64"/>
    </row>
  </sheetData>
  <mergeCells count="30"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topLeftCell="A43" workbookViewId="0">
      <selection activeCell="I9" sqref="I9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5" customWidth="1"/>
    <col min="5" max="5" width="10.375" hidden="1" customWidth="1"/>
    <col min="6" max="6" width="11" bestFit="1" customWidth="1"/>
  </cols>
  <sheetData>
    <row r="2" spans="1:6" ht="55.5" customHeight="1">
      <c r="A2" s="71" t="s">
        <v>68</v>
      </c>
      <c r="B2" s="72"/>
      <c r="C2" s="72"/>
      <c r="D2" s="72"/>
    </row>
    <row r="3" spans="1:6" ht="82.5" customHeight="1">
      <c r="A3" s="78" t="s">
        <v>55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1.25" customHeight="1">
      <c r="A5" s="73" t="s">
        <v>24</v>
      </c>
      <c r="B5" s="74"/>
      <c r="C5" s="74"/>
      <c r="D5" s="74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3249180+72620</f>
        <v>3321800</v>
      </c>
      <c r="D7" s="52">
        <f>1801829.31+21619.96</f>
        <v>1823449.27</v>
      </c>
      <c r="E7" s="25">
        <f>C7-D7</f>
        <v>1498350.73</v>
      </c>
      <c r="F7" s="25"/>
    </row>
    <row r="8" spans="1:6" s="2" customFormat="1" ht="18.75">
      <c r="A8" s="21" t="s">
        <v>44</v>
      </c>
      <c r="B8" s="16">
        <v>2120</v>
      </c>
      <c r="C8" s="52">
        <f>714820+15980</f>
        <v>730800</v>
      </c>
      <c r="D8" s="52">
        <f>4756.41+398153.57</f>
        <v>402909.98</v>
      </c>
      <c r="E8" s="25">
        <f t="shared" ref="E8:E25" si="0">C8-D8</f>
        <v>327890.02</v>
      </c>
      <c r="F8" s="25"/>
    </row>
    <row r="9" spans="1:6" ht="37.5">
      <c r="A9" s="11" t="s">
        <v>2</v>
      </c>
      <c r="B9" s="16">
        <v>2210</v>
      </c>
      <c r="C9" s="20">
        <v>1500</v>
      </c>
      <c r="D9" s="20"/>
      <c r="E9" s="25">
        <f t="shared" si="0"/>
        <v>1500</v>
      </c>
      <c r="F9" s="25"/>
    </row>
    <row r="10" spans="1:6" ht="18.75">
      <c r="A10" s="11" t="s">
        <v>3</v>
      </c>
      <c r="B10" s="16">
        <v>2230</v>
      </c>
      <c r="C10" s="20">
        <v>152120</v>
      </c>
      <c r="D10" s="20">
        <v>48255.199999999997</v>
      </c>
      <c r="E10" s="25">
        <f t="shared" si="0"/>
        <v>103864.8</v>
      </c>
      <c r="F10" s="25"/>
    </row>
    <row r="11" spans="1:6" ht="18.75">
      <c r="A11" s="11" t="s">
        <v>4</v>
      </c>
      <c r="B11" s="16">
        <v>2240</v>
      </c>
      <c r="C11" s="20">
        <v>53140</v>
      </c>
      <c r="D11" s="20">
        <v>9398.7800000000007</v>
      </c>
      <c r="E11" s="25">
        <f t="shared" si="0"/>
        <v>43741.22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>
      <c r="A14" s="11" t="s">
        <v>7</v>
      </c>
      <c r="B14" s="16">
        <v>2272</v>
      </c>
      <c r="C14" s="20">
        <v>4880</v>
      </c>
      <c r="D14" s="20">
        <v>2724</v>
      </c>
      <c r="E14" s="25">
        <f t="shared" si="0"/>
        <v>2156</v>
      </c>
      <c r="F14" s="25"/>
    </row>
    <row r="15" spans="1:6" ht="18.75">
      <c r="A15" s="11" t="s">
        <v>8</v>
      </c>
      <c r="B15" s="16">
        <v>2273</v>
      </c>
      <c r="C15" s="20">
        <v>75970</v>
      </c>
      <c r="D15" s="20">
        <v>28963.279999999999</v>
      </c>
      <c r="E15" s="25">
        <f t="shared" si="0"/>
        <v>47006.720000000001</v>
      </c>
      <c r="F15" s="25"/>
    </row>
    <row r="16" spans="1:6" ht="18.75">
      <c r="A16" s="11" t="s">
        <v>9</v>
      </c>
      <c r="B16" s="16">
        <v>2274</v>
      </c>
      <c r="C16" s="20">
        <f>429500-52200</f>
        <v>377300</v>
      </c>
      <c r="D16" s="20">
        <v>84564.79</v>
      </c>
      <c r="E16" s="25">
        <f t="shared" si="0"/>
        <v>292735.21000000002</v>
      </c>
      <c r="F16" s="25"/>
    </row>
    <row r="17" spans="1:9" ht="18.75" hidden="1">
      <c r="A17" s="11" t="s">
        <v>10</v>
      </c>
      <c r="B17" s="16">
        <v>2275</v>
      </c>
      <c r="C17" s="20"/>
      <c r="D17" s="20"/>
      <c r="E17" s="25">
        <f t="shared" si="0"/>
        <v>0</v>
      </c>
      <c r="F17" s="25"/>
    </row>
    <row r="18" spans="1:9" ht="28.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760</v>
      </c>
      <c r="D20" s="20">
        <v>542.54</v>
      </c>
      <c r="E20" s="25">
        <f t="shared" si="0"/>
        <v>217.46000000000004</v>
      </c>
      <c r="F20" s="25"/>
    </row>
    <row r="21" spans="1:9" ht="31.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4718270</v>
      </c>
      <c r="D25" s="56">
        <f>SUM(D7:D24)</f>
        <v>2400807.84</v>
      </c>
      <c r="E25" s="25">
        <f t="shared" si="0"/>
        <v>2317462.16</v>
      </c>
      <c r="F25" s="25"/>
    </row>
    <row r="26" spans="1:9">
      <c r="C26" s="4"/>
      <c r="D26" s="4"/>
    </row>
    <row r="27" spans="1:9" ht="30.75" customHeight="1">
      <c r="A27" s="71" t="s">
        <v>25</v>
      </c>
      <c r="B27" s="75"/>
      <c r="C27" s="75"/>
      <c r="D27" s="75"/>
    </row>
    <row r="28" spans="1:9">
      <c r="D28" s="29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20">
        <f>337.15+20.8</f>
        <v>357.95</v>
      </c>
      <c r="D30" s="20"/>
      <c r="F30" s="25"/>
    </row>
    <row r="31" spans="1:9" ht="18.75" hidden="1">
      <c r="A31" s="12" t="s">
        <v>3</v>
      </c>
      <c r="B31" s="17">
        <v>2230</v>
      </c>
      <c r="C31" s="20"/>
      <c r="D31" s="20"/>
      <c r="F31" s="25"/>
    </row>
    <row r="32" spans="1:9" ht="18.75" hidden="1">
      <c r="A32" s="12" t="s">
        <v>4</v>
      </c>
      <c r="B32" s="17">
        <v>2240</v>
      </c>
      <c r="C32" s="20"/>
      <c r="D32" s="20"/>
      <c r="F32" s="25"/>
    </row>
    <row r="33" spans="1:6" ht="18.75" hidden="1">
      <c r="A33" s="33" t="s">
        <v>10</v>
      </c>
      <c r="B33" s="16">
        <v>2275</v>
      </c>
      <c r="C33" s="20"/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6">
        <f>SUM(C30:C36)</f>
        <v>357.95</v>
      </c>
      <c r="D37" s="56">
        <f>SUM(D30:D36)</f>
        <v>0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76" t="s">
        <v>26</v>
      </c>
      <c r="B40" s="84"/>
      <c r="C40" s="84"/>
      <c r="D40" s="84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48">
        <v>10155</v>
      </c>
      <c r="D43" s="48">
        <v>2200</v>
      </c>
      <c r="F43" s="25"/>
    </row>
    <row r="44" spans="1:6" ht="18.75">
      <c r="A44" s="12" t="s">
        <v>3</v>
      </c>
      <c r="B44" s="17">
        <v>2230</v>
      </c>
      <c r="C44" s="48">
        <v>4925.8900000000003</v>
      </c>
      <c r="D44" s="48">
        <v>4925.8900000000003</v>
      </c>
      <c r="F44" s="25"/>
    </row>
    <row r="45" spans="1:6" ht="18.75" hidden="1">
      <c r="A45" s="12" t="s">
        <v>4</v>
      </c>
      <c r="B45" s="17">
        <v>2240</v>
      </c>
      <c r="C45" s="48"/>
      <c r="D45" s="48"/>
      <c r="F45" s="25"/>
    </row>
    <row r="46" spans="1:6" ht="18.75" hidden="1">
      <c r="A46" s="39" t="s">
        <v>10</v>
      </c>
      <c r="B46" s="17">
        <v>2275</v>
      </c>
      <c r="C46" s="48"/>
      <c r="D46" s="48"/>
      <c r="F46" s="25"/>
    </row>
    <row r="47" spans="1:6" ht="18.75" hidden="1">
      <c r="A47" s="11" t="s">
        <v>15</v>
      </c>
      <c r="B47" s="17">
        <v>2800</v>
      </c>
      <c r="C47" s="48"/>
      <c r="D47" s="48"/>
      <c r="F47" s="25"/>
    </row>
    <row r="48" spans="1:6" ht="37.5" hidden="1">
      <c r="A48" s="11" t="s">
        <v>12</v>
      </c>
      <c r="B48" s="17">
        <v>3110</v>
      </c>
      <c r="C48" s="48"/>
      <c r="D48" s="48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6">
        <f>C43+C44+C47+C48+C49</f>
        <v>15080.89</v>
      </c>
      <c r="D50" s="56">
        <f>D43+D44+D47+D48+D49</f>
        <v>7125.89</v>
      </c>
      <c r="F50" s="25"/>
    </row>
    <row r="54" spans="1:6" ht="33.7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 hidden="1">
      <c r="A57" s="39" t="s">
        <v>39</v>
      </c>
      <c r="B57" s="34">
        <v>2210</v>
      </c>
      <c r="C57" s="87"/>
      <c r="D57" s="87"/>
    </row>
    <row r="58" spans="1:6" ht="18.75" hidden="1">
      <c r="A58" s="39" t="s">
        <v>33</v>
      </c>
      <c r="B58" s="34">
        <v>2210</v>
      </c>
      <c r="C58" s="85"/>
      <c r="D58" s="86"/>
    </row>
    <row r="59" spans="1:6" ht="18.75" hidden="1">
      <c r="A59" s="39" t="s">
        <v>36</v>
      </c>
      <c r="B59" s="34">
        <v>2210</v>
      </c>
      <c r="C59" s="85"/>
      <c r="D59" s="86"/>
    </row>
    <row r="60" spans="1:6" ht="18.75" hidden="1">
      <c r="A60" s="39" t="s">
        <v>41</v>
      </c>
      <c r="B60" s="35">
        <v>3110.221</v>
      </c>
      <c r="C60" s="80"/>
      <c r="D60" s="81"/>
    </row>
    <row r="61" spans="1:6" ht="18.75" hidden="1">
      <c r="A61" s="39" t="s">
        <v>32</v>
      </c>
      <c r="B61" s="34">
        <v>2210</v>
      </c>
      <c r="C61" s="85"/>
      <c r="D61" s="86"/>
    </row>
    <row r="62" spans="1:6" ht="18.75">
      <c r="A62" s="39" t="s">
        <v>34</v>
      </c>
      <c r="B62" s="34">
        <v>2210</v>
      </c>
      <c r="C62" s="90">
        <v>2200</v>
      </c>
      <c r="D62" s="91"/>
    </row>
    <row r="63" spans="1:6" ht="18.75" hidden="1">
      <c r="A63" s="39" t="s">
        <v>40</v>
      </c>
      <c r="B63" s="34">
        <v>2210</v>
      </c>
      <c r="C63" s="90"/>
      <c r="D63" s="91"/>
    </row>
    <row r="64" spans="1:6" ht="18.75" hidden="1">
      <c r="A64" s="39" t="s">
        <v>35</v>
      </c>
      <c r="B64" s="34">
        <v>3110</v>
      </c>
      <c r="C64" s="65"/>
      <c r="D64" s="66"/>
    </row>
    <row r="65" spans="1:4" ht="18.75" hidden="1">
      <c r="A65" s="39" t="s">
        <v>37</v>
      </c>
      <c r="B65" s="34">
        <v>2210</v>
      </c>
      <c r="C65" s="82"/>
      <c r="D65" s="83"/>
    </row>
    <row r="66" spans="1:4" ht="18.75" hidden="1">
      <c r="A66" s="39" t="s">
        <v>38</v>
      </c>
      <c r="B66" s="34">
        <v>2210</v>
      </c>
      <c r="C66" s="82"/>
      <c r="D66" s="83"/>
    </row>
    <row r="67" spans="1:4" ht="18.75" hidden="1">
      <c r="A67" s="39" t="s">
        <v>50</v>
      </c>
      <c r="B67" s="34">
        <v>2240</v>
      </c>
      <c r="C67" s="82"/>
      <c r="D67" s="83"/>
    </row>
    <row r="68" spans="1:4" ht="18.75">
      <c r="A68" s="39" t="s">
        <v>42</v>
      </c>
      <c r="B68" s="34">
        <v>2230</v>
      </c>
      <c r="C68" s="65">
        <v>4925.8900000000003</v>
      </c>
      <c r="D68" s="66"/>
    </row>
    <row r="69" spans="1:4" ht="18.75" hidden="1">
      <c r="A69" s="39" t="s">
        <v>43</v>
      </c>
      <c r="B69" s="34">
        <v>2210</v>
      </c>
      <c r="C69" s="82"/>
      <c r="D69" s="83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7125.89</v>
      </c>
      <c r="D75" s="64"/>
    </row>
  </sheetData>
  <mergeCells count="29">
    <mergeCell ref="A2:D2"/>
    <mergeCell ref="A5:D5"/>
    <mergeCell ref="A27:D27"/>
    <mergeCell ref="A40:D40"/>
    <mergeCell ref="A54:D54"/>
    <mergeCell ref="A3:D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topLeftCell="A44" workbookViewId="0">
      <selection activeCell="G30" sqref="G30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hidden="1" customWidth="1"/>
    <col min="6" max="6" width="11.125" customWidth="1"/>
  </cols>
  <sheetData>
    <row r="2" spans="1:6" ht="57" customHeight="1">
      <c r="A2" s="71" t="s">
        <v>68</v>
      </c>
      <c r="B2" s="72"/>
      <c r="C2" s="72"/>
      <c r="D2" s="72"/>
    </row>
    <row r="3" spans="1:6" ht="82.5" customHeight="1">
      <c r="A3" s="78" t="s">
        <v>56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2" customHeight="1">
      <c r="A5" s="73" t="s">
        <v>24</v>
      </c>
      <c r="B5" s="74"/>
      <c r="C5" s="74"/>
      <c r="D5" s="74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2444010+297370</f>
        <v>2741380</v>
      </c>
      <c r="D7" s="52">
        <f>1324684.71+143813.39</f>
        <v>1468498.1</v>
      </c>
      <c r="E7" s="25">
        <f>C7-D7</f>
        <v>1272881.8999999999</v>
      </c>
      <c r="F7" s="25"/>
    </row>
    <row r="8" spans="1:6" s="2" customFormat="1" ht="18.75">
      <c r="A8" s="21" t="s">
        <v>44</v>
      </c>
      <c r="B8" s="16">
        <v>2120</v>
      </c>
      <c r="C8" s="52">
        <f>537680+65420</f>
        <v>603100</v>
      </c>
      <c r="D8" s="52">
        <f>35219.56+306363.74</f>
        <v>341583.3</v>
      </c>
      <c r="E8" s="25">
        <f t="shared" ref="E8:E25" si="0">C8-D8</f>
        <v>261516.7</v>
      </c>
      <c r="F8" s="25"/>
    </row>
    <row r="9" spans="1:6" ht="37.5">
      <c r="A9" s="11" t="s">
        <v>2</v>
      </c>
      <c r="B9" s="16">
        <v>2210</v>
      </c>
      <c r="C9" s="20">
        <f>1500+1300</f>
        <v>2800</v>
      </c>
      <c r="D9" s="20">
        <v>1705</v>
      </c>
      <c r="E9" s="25">
        <f t="shared" si="0"/>
        <v>1095</v>
      </c>
      <c r="F9" s="25"/>
    </row>
    <row r="10" spans="1:6" ht="18.75">
      <c r="A10" s="11" t="s">
        <v>3</v>
      </c>
      <c r="B10" s="16">
        <v>2230</v>
      </c>
      <c r="C10" s="20">
        <f>70400+51140</f>
        <v>121540</v>
      </c>
      <c r="D10" s="20">
        <f>9379.11+22181.4</f>
        <v>31560.510000000002</v>
      </c>
      <c r="E10" s="25">
        <f t="shared" si="0"/>
        <v>89979.489999999991</v>
      </c>
      <c r="F10" s="25"/>
    </row>
    <row r="11" spans="1:6" ht="18.75">
      <c r="A11" s="11" t="s">
        <v>4</v>
      </c>
      <c r="B11" s="16">
        <v>2240</v>
      </c>
      <c r="C11" s="20">
        <v>90770</v>
      </c>
      <c r="D11" s="20">
        <v>7763.59</v>
      </c>
      <c r="E11" s="25">
        <f t="shared" si="0"/>
        <v>83006.41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v>73480</v>
      </c>
      <c r="D15" s="20">
        <v>38158.550000000003</v>
      </c>
      <c r="E15" s="25">
        <f t="shared" si="0"/>
        <v>35321.449999999997</v>
      </c>
      <c r="F15" s="25"/>
    </row>
    <row r="16" spans="1:6" ht="18.75">
      <c r="A16" s="11" t="s">
        <v>9</v>
      </c>
      <c r="B16" s="16">
        <v>2274</v>
      </c>
      <c r="C16" s="20">
        <v>373670</v>
      </c>
      <c r="D16" s="20">
        <v>84554.18</v>
      </c>
      <c r="E16" s="25">
        <f t="shared" si="0"/>
        <v>289115.82</v>
      </c>
      <c r="F16" s="25"/>
    </row>
    <row r="17" spans="1:9" ht="18.75" hidden="1">
      <c r="A17" s="11" t="s">
        <v>10</v>
      </c>
      <c r="B17" s="16">
        <v>2275</v>
      </c>
      <c r="C17" s="20"/>
      <c r="D17" s="20"/>
      <c r="E17" s="25">
        <f t="shared" si="0"/>
        <v>0</v>
      </c>
      <c r="F17" s="25"/>
    </row>
    <row r="18" spans="1:9" ht="33.7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1120</v>
      </c>
      <c r="D20" s="20">
        <v>727.66</v>
      </c>
      <c r="E20" s="25">
        <f t="shared" si="0"/>
        <v>392.34000000000003</v>
      </c>
      <c r="F20" s="25"/>
    </row>
    <row r="21" spans="1:9" ht="38.2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4007860</v>
      </c>
      <c r="D25" s="56">
        <f>SUM(D7:D24)</f>
        <v>1974550.8900000001</v>
      </c>
      <c r="E25" s="25">
        <f t="shared" si="0"/>
        <v>2033309.1099999999</v>
      </c>
      <c r="F25" s="25"/>
    </row>
    <row r="26" spans="1:9">
      <c r="C26" s="4"/>
      <c r="D26" s="4"/>
    </row>
    <row r="27" spans="1:9" ht="35.25" customHeight="1">
      <c r="A27" s="71" t="s">
        <v>25</v>
      </c>
      <c r="B27" s="75"/>
      <c r="C27" s="75"/>
      <c r="D27" s="75"/>
    </row>
    <row r="28" spans="1:9" ht="18.75">
      <c r="A28" s="26"/>
      <c r="B28" s="28"/>
      <c r="C28" s="28"/>
      <c r="D28" s="29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48">
        <v>101</v>
      </c>
      <c r="D30" s="20"/>
      <c r="F30" s="25"/>
    </row>
    <row r="31" spans="1:9" ht="18.75">
      <c r="A31" s="12" t="s">
        <v>3</v>
      </c>
      <c r="B31" s="17">
        <v>2230</v>
      </c>
      <c r="C31" s="60">
        <v>28940</v>
      </c>
      <c r="D31" s="48">
        <v>4511.6899999999996</v>
      </c>
      <c r="F31" s="25"/>
    </row>
    <row r="32" spans="1:9" ht="18.75" hidden="1">
      <c r="A32" s="12" t="s">
        <v>4</v>
      </c>
      <c r="B32" s="17">
        <v>2240</v>
      </c>
      <c r="C32" s="20"/>
      <c r="D32" s="20"/>
      <c r="F32" s="25"/>
    </row>
    <row r="33" spans="1:6" ht="18.75" hidden="1">
      <c r="A33" s="12" t="s">
        <v>10</v>
      </c>
      <c r="B33" s="17">
        <v>2275</v>
      </c>
      <c r="C33" s="20"/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6">
        <f>SUM(C30:C36)</f>
        <v>29041</v>
      </c>
      <c r="D37" s="56">
        <f>SUM(D30:D36)</f>
        <v>4511.6899999999996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76" t="s">
        <v>26</v>
      </c>
      <c r="B40" s="84"/>
      <c r="C40" s="84"/>
      <c r="D40" s="8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36"/>
      <c r="D43" s="36"/>
      <c r="F43" s="25"/>
    </row>
    <row r="44" spans="1:6" ht="18.75">
      <c r="A44" s="12" t="s">
        <v>3</v>
      </c>
      <c r="B44" s="17">
        <v>2230</v>
      </c>
      <c r="C44" s="48">
        <f>2959.96+1672.32</f>
        <v>4632.28</v>
      </c>
      <c r="D44" s="48">
        <v>4632.28</v>
      </c>
      <c r="F44" s="25"/>
    </row>
    <row r="45" spans="1:6" ht="18.75" hidden="1">
      <c r="A45" s="12" t="s">
        <v>4</v>
      </c>
      <c r="B45" s="17">
        <v>2240</v>
      </c>
      <c r="C45" s="48"/>
      <c r="D45" s="48"/>
      <c r="F45" s="25"/>
    </row>
    <row r="46" spans="1:6" ht="18.75" hidden="1">
      <c r="A46" s="39" t="s">
        <v>10</v>
      </c>
      <c r="B46" s="17">
        <v>2275</v>
      </c>
      <c r="C46" s="48"/>
      <c r="D46" s="48"/>
      <c r="F46" s="25"/>
    </row>
    <row r="47" spans="1:6" ht="18.75" hidden="1">
      <c r="A47" s="11" t="s">
        <v>15</v>
      </c>
      <c r="B47" s="17">
        <v>2800</v>
      </c>
      <c r="C47" s="48"/>
      <c r="D47" s="48"/>
      <c r="F47" s="25"/>
    </row>
    <row r="48" spans="1:6" ht="37.5" hidden="1">
      <c r="A48" s="11" t="s">
        <v>12</v>
      </c>
      <c r="B48" s="17">
        <v>3110</v>
      </c>
      <c r="C48" s="48"/>
      <c r="D48" s="48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6">
        <f>C43+C44+C47+C48+C49+C45</f>
        <v>4632.28</v>
      </c>
      <c r="D50" s="56">
        <f>D43+D44+D47+D48+D49+D45</f>
        <v>4632.28</v>
      </c>
      <c r="F50" s="25"/>
    </row>
    <row r="54" spans="1:6" ht="33.7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 hidden="1">
      <c r="A57" s="39" t="s">
        <v>39</v>
      </c>
      <c r="B57" s="34">
        <v>2210</v>
      </c>
      <c r="C57" s="92"/>
      <c r="D57" s="92"/>
    </row>
    <row r="58" spans="1:6" ht="18.75" hidden="1">
      <c r="A58" s="39" t="s">
        <v>33</v>
      </c>
      <c r="B58" s="34">
        <v>2210</v>
      </c>
      <c r="C58" s="80"/>
      <c r="D58" s="81"/>
    </row>
    <row r="59" spans="1:6" ht="18.75" hidden="1">
      <c r="A59" s="39" t="s">
        <v>36</v>
      </c>
      <c r="B59" s="34">
        <v>2210</v>
      </c>
      <c r="C59" s="80"/>
      <c r="D59" s="81"/>
    </row>
    <row r="60" spans="1:6" ht="18.75" hidden="1">
      <c r="A60" s="39" t="s">
        <v>41</v>
      </c>
      <c r="B60" s="35">
        <v>3110.221</v>
      </c>
      <c r="C60" s="80"/>
      <c r="D60" s="81"/>
    </row>
    <row r="61" spans="1:6" ht="18.75" hidden="1">
      <c r="A61" s="39" t="s">
        <v>32</v>
      </c>
      <c r="B61" s="34">
        <v>2210</v>
      </c>
      <c r="C61" s="80"/>
      <c r="D61" s="81"/>
    </row>
    <row r="62" spans="1:6" ht="18.75" hidden="1">
      <c r="A62" s="39" t="s">
        <v>34</v>
      </c>
      <c r="B62" s="34">
        <v>2210</v>
      </c>
      <c r="C62" s="80"/>
      <c r="D62" s="81"/>
    </row>
    <row r="63" spans="1:6" ht="18.75" hidden="1">
      <c r="A63" s="39" t="s">
        <v>40</v>
      </c>
      <c r="B63" s="34">
        <v>3110</v>
      </c>
      <c r="C63" s="80"/>
      <c r="D63" s="81"/>
    </row>
    <row r="64" spans="1:6" ht="18.75" hidden="1">
      <c r="A64" s="39" t="s">
        <v>35</v>
      </c>
      <c r="B64" s="34">
        <v>3110</v>
      </c>
      <c r="C64" s="80"/>
      <c r="D64" s="81"/>
    </row>
    <row r="65" spans="1:4" ht="18.75" hidden="1">
      <c r="A65" s="39" t="s">
        <v>37</v>
      </c>
      <c r="B65" s="34">
        <v>2210</v>
      </c>
      <c r="C65" s="80"/>
      <c r="D65" s="81"/>
    </row>
    <row r="66" spans="1:4" ht="18.75" hidden="1">
      <c r="A66" s="39" t="s">
        <v>38</v>
      </c>
      <c r="B66" s="34">
        <v>2210</v>
      </c>
      <c r="C66" s="80"/>
      <c r="D66" s="81"/>
    </row>
    <row r="67" spans="1:4" ht="18.75" hidden="1">
      <c r="A67" s="39" t="s">
        <v>50</v>
      </c>
      <c r="B67" s="34">
        <v>2240</v>
      </c>
      <c r="C67" s="80"/>
      <c r="D67" s="81"/>
    </row>
    <row r="68" spans="1:4" ht="18.75">
      <c r="A68" s="39" t="s">
        <v>42</v>
      </c>
      <c r="B68" s="34">
        <v>2230</v>
      </c>
      <c r="C68" s="65">
        <v>4632.28</v>
      </c>
      <c r="D68" s="66"/>
    </row>
    <row r="69" spans="1:4" ht="18.75" hidden="1">
      <c r="A69" s="39" t="s">
        <v>43</v>
      </c>
      <c r="B69" s="34">
        <v>2210</v>
      </c>
      <c r="C69" s="82"/>
      <c r="D69" s="83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4632.28</v>
      </c>
      <c r="D75" s="64"/>
    </row>
  </sheetData>
  <mergeCells count="29"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  <mergeCell ref="A3:D3"/>
    <mergeCell ref="A2:D2"/>
    <mergeCell ref="A5:D5"/>
    <mergeCell ref="A27:D27"/>
    <mergeCell ref="A40:D40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tabSelected="1" workbookViewId="0">
      <selection activeCell="H6" sqref="H6"/>
    </sheetView>
  </sheetViews>
  <sheetFormatPr defaultRowHeight="15"/>
  <cols>
    <col min="1" max="1" width="40.875" style="3" customWidth="1"/>
    <col min="2" max="2" width="7.5" style="1" customWidth="1"/>
    <col min="3" max="3" width="18.875" customWidth="1"/>
    <col min="4" max="4" width="15.5" customWidth="1"/>
    <col min="5" max="5" width="10.625" hidden="1" customWidth="1"/>
    <col min="6" max="6" width="11.25" customWidth="1"/>
  </cols>
  <sheetData>
    <row r="2" spans="1:6" ht="61.5" customHeight="1">
      <c r="A2" s="71" t="s">
        <v>68</v>
      </c>
      <c r="B2" s="72"/>
      <c r="C2" s="72"/>
      <c r="D2" s="72"/>
    </row>
    <row r="3" spans="1:6" ht="66" customHeight="1">
      <c r="A3" s="78" t="s">
        <v>62</v>
      </c>
      <c r="B3" s="79"/>
      <c r="C3" s="79"/>
      <c r="D3" s="79"/>
    </row>
    <row r="4" spans="1:6" ht="18.75">
      <c r="A4" s="6"/>
      <c r="B4" s="7"/>
      <c r="C4" s="8"/>
      <c r="D4" s="8"/>
    </row>
    <row r="5" spans="1:6" ht="39.75" customHeight="1">
      <c r="A5" s="73" t="s">
        <v>24</v>
      </c>
      <c r="B5" s="74"/>
      <c r="C5" s="74"/>
      <c r="D5" s="74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2514400+539450</f>
        <v>3053850</v>
      </c>
      <c r="D7" s="52">
        <f>1248175.62+241104.89</f>
        <v>1489280.5100000002</v>
      </c>
      <c r="E7" s="25">
        <f>C7-D7</f>
        <v>1564569.4899999998</v>
      </c>
      <c r="F7" s="25"/>
    </row>
    <row r="8" spans="1:6" s="2" customFormat="1" ht="18.75">
      <c r="A8" s="21" t="s">
        <v>44</v>
      </c>
      <c r="B8" s="16">
        <v>2120</v>
      </c>
      <c r="C8" s="52">
        <f>553170+118680</f>
        <v>671850</v>
      </c>
      <c r="D8" s="52">
        <f>56115.14+298531.88</f>
        <v>354647.02</v>
      </c>
      <c r="E8" s="25">
        <f t="shared" ref="E8:E25" si="0">C8-D8</f>
        <v>317202.98</v>
      </c>
      <c r="F8" s="25"/>
    </row>
    <row r="9" spans="1:6" ht="37.5">
      <c r="A9" s="11" t="s">
        <v>2</v>
      </c>
      <c r="B9" s="16">
        <v>2210</v>
      </c>
      <c r="C9" s="20">
        <f>66320+1300</f>
        <v>67620</v>
      </c>
      <c r="D9" s="20">
        <v>15415</v>
      </c>
      <c r="E9" s="25">
        <f t="shared" si="0"/>
        <v>52205</v>
      </c>
      <c r="F9" s="25"/>
    </row>
    <row r="10" spans="1:6" ht="18.75">
      <c r="A10" s="11" t="s">
        <v>3</v>
      </c>
      <c r="B10" s="16">
        <v>2230</v>
      </c>
      <c r="C10" s="20">
        <f>95360+51140</f>
        <v>146500</v>
      </c>
      <c r="D10" s="20">
        <f>15474.59+25887</f>
        <v>41361.589999999997</v>
      </c>
      <c r="E10" s="25">
        <f t="shared" si="0"/>
        <v>105138.41</v>
      </c>
      <c r="F10" s="25"/>
    </row>
    <row r="11" spans="1:6" ht="18.75">
      <c r="A11" s="11" t="s">
        <v>4</v>
      </c>
      <c r="B11" s="16">
        <v>2240</v>
      </c>
      <c r="C11" s="20">
        <f>79510-22000</f>
        <v>57510</v>
      </c>
      <c r="D11" s="20">
        <v>12604.98</v>
      </c>
      <c r="E11" s="25">
        <f t="shared" si="0"/>
        <v>44905.020000000004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f>32110+11210</f>
        <v>43320</v>
      </c>
      <c r="D15" s="20">
        <f>22508.61+5376.69</f>
        <v>27885.3</v>
      </c>
      <c r="E15" s="25">
        <f t="shared" si="0"/>
        <v>15434.7</v>
      </c>
      <c r="F15" s="25"/>
    </row>
    <row r="16" spans="1:6" ht="18.75">
      <c r="A16" s="11" t="s">
        <v>9</v>
      </c>
      <c r="B16" s="16">
        <v>2274</v>
      </c>
      <c r="C16" s="20">
        <f>323990+74900</f>
        <v>398890</v>
      </c>
      <c r="D16" s="20">
        <f>15078.49+46416.81</f>
        <v>61495.299999999996</v>
      </c>
      <c r="E16" s="25">
        <f t="shared" si="0"/>
        <v>337394.7</v>
      </c>
      <c r="F16" s="25"/>
    </row>
    <row r="17" spans="1:9" ht="18.75" hidden="1">
      <c r="A17" s="11" t="s">
        <v>10</v>
      </c>
      <c r="B17" s="16">
        <v>2275</v>
      </c>
      <c r="C17" s="20"/>
      <c r="D17" s="20"/>
      <c r="E17" s="25">
        <f t="shared" si="0"/>
        <v>0</v>
      </c>
      <c r="F17" s="25"/>
    </row>
    <row r="18" spans="1:9" ht="33.7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750</v>
      </c>
      <c r="D20" s="20">
        <v>494.66</v>
      </c>
      <c r="E20" s="25">
        <f t="shared" si="0"/>
        <v>255.33999999999997</v>
      </c>
      <c r="F20" s="25"/>
    </row>
    <row r="21" spans="1:9" ht="39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2"/>
      <c r="C25" s="56">
        <f>SUM(C7:C24)</f>
        <v>4440290</v>
      </c>
      <c r="D25" s="56">
        <f>SUM(D7:D24)</f>
        <v>2003184.3600000003</v>
      </c>
      <c r="E25" s="25">
        <f t="shared" si="0"/>
        <v>2437105.6399999997</v>
      </c>
      <c r="F25" s="25"/>
    </row>
    <row r="26" spans="1:9">
      <c r="C26" s="4"/>
      <c r="D26" s="4"/>
    </row>
    <row r="27" spans="1:9" ht="33.75" customHeight="1">
      <c r="A27" s="71" t="s">
        <v>25</v>
      </c>
      <c r="B27" s="75"/>
      <c r="C27" s="75"/>
      <c r="D27" s="75"/>
    </row>
    <row r="28" spans="1:9" ht="18.75">
      <c r="A28" s="27"/>
      <c r="B28" s="7"/>
      <c r="C28" s="28"/>
      <c r="D28" s="29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6"/>
      <c r="D30" s="13"/>
      <c r="F30" s="25"/>
    </row>
    <row r="31" spans="1:9" ht="18.75">
      <c r="A31" s="12" t="s">
        <v>3</v>
      </c>
      <c r="B31" s="17">
        <v>2230</v>
      </c>
      <c r="C31" s="60">
        <v>28940</v>
      </c>
      <c r="D31" s="48">
        <v>4798.6400000000003</v>
      </c>
      <c r="F31" s="25"/>
    </row>
    <row r="32" spans="1:9" ht="18.75" hidden="1">
      <c r="A32" s="12" t="s">
        <v>4</v>
      </c>
      <c r="B32" s="17">
        <v>2240</v>
      </c>
      <c r="C32" s="48"/>
      <c r="D32" s="20"/>
      <c r="F32" s="25"/>
    </row>
    <row r="33" spans="1:6" ht="18.75" hidden="1">
      <c r="A33" s="11" t="s">
        <v>10</v>
      </c>
      <c r="B33" s="51">
        <v>2275</v>
      </c>
      <c r="C33" s="48"/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6">
        <f>SUM(C30:C36)</f>
        <v>28940</v>
      </c>
      <c r="D37" s="56">
        <f>SUM(D30:D36)</f>
        <v>4798.6400000000003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76" t="s">
        <v>26</v>
      </c>
      <c r="B40" s="84"/>
      <c r="C40" s="84"/>
      <c r="D40" s="8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48">
        <v>20000</v>
      </c>
      <c r="D43" s="48">
        <v>19770</v>
      </c>
      <c r="F43" s="25"/>
    </row>
    <row r="44" spans="1:6" ht="18.75">
      <c r="A44" s="12" t="s">
        <v>3</v>
      </c>
      <c r="B44" s="17">
        <v>2230</v>
      </c>
      <c r="C44" s="48">
        <f>10713.45+3432.73</f>
        <v>14146.18</v>
      </c>
      <c r="D44" s="48">
        <v>14146.18</v>
      </c>
      <c r="F44" s="25"/>
    </row>
    <row r="45" spans="1:6" ht="18.75" hidden="1">
      <c r="A45" s="12" t="s">
        <v>4</v>
      </c>
      <c r="B45" s="17">
        <v>2240</v>
      </c>
      <c r="C45" s="48"/>
      <c r="D45" s="48"/>
      <c r="F45" s="25"/>
    </row>
    <row r="46" spans="1:6" ht="18.75" hidden="1">
      <c r="A46" s="39" t="s">
        <v>10</v>
      </c>
      <c r="B46" s="17">
        <v>2275</v>
      </c>
      <c r="C46" s="48"/>
      <c r="D46" s="48"/>
      <c r="F46" s="25"/>
    </row>
    <row r="47" spans="1:6" ht="18.75" hidden="1">
      <c r="A47" s="11" t="s">
        <v>15</v>
      </c>
      <c r="B47" s="17">
        <v>2800</v>
      </c>
      <c r="C47" s="48"/>
      <c r="D47" s="48"/>
      <c r="F47" s="25"/>
    </row>
    <row r="48" spans="1:6" ht="37.5" hidden="1">
      <c r="A48" s="11" t="s">
        <v>12</v>
      </c>
      <c r="B48" s="17">
        <v>3110</v>
      </c>
      <c r="C48" s="48"/>
      <c r="D48" s="48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6">
        <f>C43+C44+C47+C48+C49+C45</f>
        <v>34146.18</v>
      </c>
      <c r="D50" s="56">
        <f>D43+D44+D47+D48+D49+D45</f>
        <v>33916.18</v>
      </c>
      <c r="F50" s="25"/>
    </row>
    <row r="54" spans="1:6" ht="34.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 hidden="1">
      <c r="A57" s="39" t="s">
        <v>39</v>
      </c>
      <c r="B57" s="34">
        <v>2210</v>
      </c>
      <c r="C57" s="92"/>
      <c r="D57" s="92"/>
    </row>
    <row r="58" spans="1:6" ht="18.75" hidden="1">
      <c r="A58" s="39" t="s">
        <v>33</v>
      </c>
      <c r="B58" s="34">
        <v>2210</v>
      </c>
      <c r="C58" s="80"/>
      <c r="D58" s="81"/>
    </row>
    <row r="59" spans="1:6" ht="18.75" hidden="1">
      <c r="A59" s="39" t="s">
        <v>36</v>
      </c>
      <c r="B59" s="34">
        <v>2210</v>
      </c>
      <c r="C59" s="80"/>
      <c r="D59" s="81"/>
    </row>
    <row r="60" spans="1:6" ht="18.75" hidden="1">
      <c r="A60" s="39" t="s">
        <v>41</v>
      </c>
      <c r="B60" s="35">
        <v>3110.221</v>
      </c>
      <c r="C60" s="80"/>
      <c r="D60" s="81"/>
    </row>
    <row r="61" spans="1:6" ht="18.75" hidden="1">
      <c r="A61" s="39" t="s">
        <v>32</v>
      </c>
      <c r="B61" s="34">
        <v>2210</v>
      </c>
      <c r="C61" s="80"/>
      <c r="D61" s="81"/>
    </row>
    <row r="62" spans="1:6" ht="18.75" hidden="1">
      <c r="A62" s="39" t="s">
        <v>34</v>
      </c>
      <c r="B62" s="34">
        <v>2210</v>
      </c>
      <c r="C62" s="80"/>
      <c r="D62" s="81"/>
    </row>
    <row r="63" spans="1:6" ht="18.75" hidden="1">
      <c r="A63" s="39" t="s">
        <v>40</v>
      </c>
      <c r="B63" s="34">
        <v>2210</v>
      </c>
      <c r="C63" s="80"/>
      <c r="D63" s="81"/>
    </row>
    <row r="64" spans="1:6" ht="18.75" hidden="1">
      <c r="A64" s="39" t="s">
        <v>35</v>
      </c>
      <c r="B64" s="34">
        <v>3110</v>
      </c>
      <c r="C64" s="80"/>
      <c r="D64" s="81"/>
    </row>
    <row r="65" spans="1:4" ht="18.75" hidden="1">
      <c r="A65" s="39" t="s">
        <v>37</v>
      </c>
      <c r="B65" s="34">
        <v>2210</v>
      </c>
      <c r="C65" s="80"/>
      <c r="D65" s="81"/>
    </row>
    <row r="66" spans="1:4" ht="18.75" hidden="1">
      <c r="A66" s="39" t="s">
        <v>38</v>
      </c>
      <c r="B66" s="34">
        <v>2210</v>
      </c>
      <c r="C66" s="80"/>
      <c r="D66" s="81"/>
    </row>
    <row r="67" spans="1:4" ht="18.75" hidden="1">
      <c r="A67" s="39" t="s">
        <v>50</v>
      </c>
      <c r="B67" s="34">
        <v>2240</v>
      </c>
      <c r="C67" s="80"/>
      <c r="D67" s="81"/>
    </row>
    <row r="68" spans="1:4" ht="18.75">
      <c r="A68" s="39" t="s">
        <v>42</v>
      </c>
      <c r="B68" s="34">
        <v>2230</v>
      </c>
      <c r="C68" s="65">
        <v>14146.18</v>
      </c>
      <c r="D68" s="66"/>
    </row>
    <row r="69" spans="1:4" ht="18.75" hidden="1">
      <c r="A69" s="39" t="s">
        <v>43</v>
      </c>
      <c r="B69" s="34">
        <v>2210</v>
      </c>
      <c r="C69" s="65"/>
      <c r="D69" s="66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14146.18</v>
      </c>
      <c r="D75" s="64"/>
    </row>
    <row r="77" spans="1:4" ht="37.5" hidden="1" customHeight="1">
      <c r="A77" s="76" t="s">
        <v>60</v>
      </c>
      <c r="B77" s="84"/>
      <c r="C77" s="84"/>
      <c r="D77" s="84"/>
    </row>
  </sheetData>
  <mergeCells count="30">
    <mergeCell ref="A77:D77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C63:D63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topLeftCell="A44" workbookViewId="0">
      <selection activeCell="F7" sqref="F7:F26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10.75" hidden="1" customWidth="1"/>
    <col min="6" max="6" width="11.125" customWidth="1"/>
  </cols>
  <sheetData>
    <row r="2" spans="1:6" ht="56.25" customHeight="1">
      <c r="A2" s="71" t="s">
        <v>68</v>
      </c>
      <c r="B2" s="72"/>
      <c r="C2" s="72"/>
      <c r="D2" s="72"/>
    </row>
    <row r="3" spans="1:6" ht="47.25" customHeight="1">
      <c r="A3" s="78" t="s">
        <v>31</v>
      </c>
      <c r="B3" s="79"/>
      <c r="C3" s="79"/>
      <c r="D3" s="79"/>
    </row>
    <row r="4" spans="1:6" ht="18.75">
      <c r="A4" s="6"/>
      <c r="B4" s="7"/>
      <c r="C4" s="8"/>
      <c r="D4" s="8"/>
    </row>
    <row r="5" spans="1:6" ht="45.75" customHeight="1">
      <c r="A5" s="73" t="s">
        <v>24</v>
      </c>
      <c r="B5" s="74"/>
      <c r="C5" s="74"/>
      <c r="D5" s="74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f>3361570+63500</f>
        <v>3425070</v>
      </c>
      <c r="D7" s="52">
        <f>1854182.17+60289.28</f>
        <v>1914471.45</v>
      </c>
      <c r="E7" s="25">
        <f>C7-D7</f>
        <v>1510598.55</v>
      </c>
      <c r="F7" s="25"/>
    </row>
    <row r="8" spans="1:6" s="2" customFormat="1" ht="18.75">
      <c r="A8" s="21" t="s">
        <v>44</v>
      </c>
      <c r="B8" s="16">
        <v>2120</v>
      </c>
      <c r="C8" s="52">
        <f>753510+13970</f>
        <v>767480</v>
      </c>
      <c r="D8" s="52">
        <f>13263.63+419798.21</f>
        <v>433061.84</v>
      </c>
      <c r="E8" s="25">
        <f t="shared" ref="E8:E25" si="0">C8-D8</f>
        <v>334418.15999999997</v>
      </c>
      <c r="F8" s="25"/>
    </row>
    <row r="9" spans="1:6" ht="37.5">
      <c r="A9" s="11" t="s">
        <v>2</v>
      </c>
      <c r="B9" s="16">
        <v>2210</v>
      </c>
      <c r="C9" s="20">
        <v>71130</v>
      </c>
      <c r="D9" s="20">
        <v>24010</v>
      </c>
      <c r="E9" s="25">
        <f t="shared" si="0"/>
        <v>47120</v>
      </c>
      <c r="F9" s="25"/>
    </row>
    <row r="10" spans="1:6" ht="18.75">
      <c r="A10" s="11" t="s">
        <v>3</v>
      </c>
      <c r="B10" s="16">
        <v>2230</v>
      </c>
      <c r="C10" s="20">
        <v>143050</v>
      </c>
      <c r="D10" s="20">
        <v>59837.5</v>
      </c>
      <c r="E10" s="25">
        <f t="shared" si="0"/>
        <v>83212.5</v>
      </c>
      <c r="F10" s="25"/>
    </row>
    <row r="11" spans="1:6" ht="18.75">
      <c r="A11" s="11" t="s">
        <v>4</v>
      </c>
      <c r="B11" s="16">
        <v>2240</v>
      </c>
      <c r="C11" s="20">
        <f>23280+22000</f>
        <v>45280</v>
      </c>
      <c r="D11" s="20">
        <v>44544.87</v>
      </c>
      <c r="E11" s="25">
        <f t="shared" si="0"/>
        <v>735.12999999999738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>
      <c r="A14" s="11" t="s">
        <v>7</v>
      </c>
      <c r="B14" s="16">
        <v>2272</v>
      </c>
      <c r="C14" s="20">
        <v>4180</v>
      </c>
      <c r="D14" s="20">
        <v>1180.8</v>
      </c>
      <c r="E14" s="25">
        <f t="shared" si="0"/>
        <v>2999.2</v>
      </c>
      <c r="F14" s="25"/>
    </row>
    <row r="15" spans="1:6" ht="18.75">
      <c r="A15" s="11" t="s">
        <v>8</v>
      </c>
      <c r="B15" s="16">
        <v>2273</v>
      </c>
      <c r="C15" s="20">
        <v>57750</v>
      </c>
      <c r="D15" s="20">
        <v>11132.26</v>
      </c>
      <c r="E15" s="25">
        <f t="shared" si="0"/>
        <v>46617.74</v>
      </c>
      <c r="F15" s="25"/>
    </row>
    <row r="16" spans="1:6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798430</v>
      </c>
      <c r="D17" s="20"/>
      <c r="E17" s="25">
        <f t="shared" si="0"/>
        <v>798430</v>
      </c>
      <c r="F17" s="25"/>
    </row>
    <row r="18" spans="1:9" ht="33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14700</v>
      </c>
      <c r="D20" s="20">
        <v>13439.53</v>
      </c>
      <c r="E20" s="25">
        <f t="shared" si="0"/>
        <v>1260.4699999999993</v>
      </c>
      <c r="F20" s="25"/>
    </row>
    <row r="21" spans="1:9" ht="36.7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5327070</v>
      </c>
      <c r="D25" s="56">
        <f>SUM(D7:D24)</f>
        <v>2501678.2499999995</v>
      </c>
      <c r="E25" s="25">
        <f t="shared" si="0"/>
        <v>2825391.7500000005</v>
      </c>
      <c r="F25" s="25"/>
    </row>
    <row r="26" spans="1:9">
      <c r="C26" s="4"/>
      <c r="D26" s="4"/>
    </row>
    <row r="27" spans="1:9" ht="18.75">
      <c r="A27" s="23"/>
      <c r="B27" s="24"/>
      <c r="C27" s="24"/>
      <c r="D27" s="8"/>
    </row>
    <row r="28" spans="1:9" ht="33" customHeight="1">
      <c r="A28" s="71" t="s">
        <v>25</v>
      </c>
      <c r="B28" s="75"/>
      <c r="C28" s="75"/>
      <c r="D28" s="75"/>
    </row>
    <row r="29" spans="1:9" ht="18.75">
      <c r="A29" s="26"/>
      <c r="B29" s="28"/>
      <c r="C29" s="28"/>
      <c r="D29" s="29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48">
        <v>1600.53</v>
      </c>
      <c r="D31" s="48">
        <v>1575</v>
      </c>
      <c r="F31" s="25"/>
    </row>
    <row r="32" spans="1:9" ht="18.75">
      <c r="A32" s="12" t="s">
        <v>3</v>
      </c>
      <c r="B32" s="17">
        <v>2230</v>
      </c>
      <c r="C32" s="48">
        <v>1010</v>
      </c>
      <c r="D32" s="48">
        <v>1007</v>
      </c>
      <c r="F32" s="25"/>
    </row>
    <row r="33" spans="1:6" ht="18.75">
      <c r="A33" s="12" t="s">
        <v>4</v>
      </c>
      <c r="B33" s="17">
        <v>2240</v>
      </c>
      <c r="C33" s="48">
        <v>1000</v>
      </c>
      <c r="D33" s="48">
        <v>950</v>
      </c>
      <c r="F33" s="25"/>
    </row>
    <row r="34" spans="1:6" ht="18.75" hidden="1">
      <c r="A34" s="12" t="s">
        <v>10</v>
      </c>
      <c r="B34" s="17">
        <v>2275</v>
      </c>
      <c r="C34" s="48"/>
      <c r="D34" s="48"/>
      <c r="F34" s="25"/>
    </row>
    <row r="35" spans="1:6" ht="18.75" hidden="1">
      <c r="A35" s="11" t="s">
        <v>15</v>
      </c>
      <c r="B35" s="17">
        <v>2800</v>
      </c>
      <c r="C35" s="48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6">
        <f>SUM(C31:C37)</f>
        <v>3610.5299999999997</v>
      </c>
      <c r="D38" s="56">
        <f>SUM(D31:D37)</f>
        <v>3532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6" t="s">
        <v>26</v>
      </c>
      <c r="B41" s="84"/>
      <c r="C41" s="84"/>
      <c r="D41" s="8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48">
        <v>661</v>
      </c>
      <c r="D44" s="48">
        <v>405</v>
      </c>
      <c r="F44" s="25"/>
    </row>
    <row r="45" spans="1:6" ht="18.75">
      <c r="A45" s="12" t="s">
        <v>3</v>
      </c>
      <c r="B45" s="17">
        <v>2230</v>
      </c>
      <c r="C45" s="48">
        <v>9126.5400000000009</v>
      </c>
      <c r="D45" s="48">
        <v>9126.5400000000009</v>
      </c>
      <c r="F45" s="25"/>
    </row>
    <row r="46" spans="1:6" ht="18.75" hidden="1">
      <c r="A46" s="12" t="s">
        <v>4</v>
      </c>
      <c r="B46" s="17">
        <v>2240</v>
      </c>
      <c r="C46" s="48"/>
      <c r="D46" s="48"/>
      <c r="F46" s="25"/>
    </row>
    <row r="47" spans="1:6" ht="18.75" hidden="1">
      <c r="A47" s="12" t="s">
        <v>10</v>
      </c>
      <c r="B47" s="17">
        <v>2275</v>
      </c>
      <c r="C47" s="48"/>
      <c r="D47" s="48"/>
      <c r="F47" s="25"/>
    </row>
    <row r="48" spans="1:6" ht="18.75" hidden="1">
      <c r="A48" s="11" t="s">
        <v>15</v>
      </c>
      <c r="B48" s="17">
        <v>2800</v>
      </c>
      <c r="C48" s="48"/>
      <c r="D48" s="48"/>
      <c r="F48" s="25"/>
    </row>
    <row r="49" spans="1:6" ht="37.5" hidden="1">
      <c r="A49" s="11" t="s">
        <v>12</v>
      </c>
      <c r="B49" s="17">
        <v>3110</v>
      </c>
      <c r="C49" s="48"/>
      <c r="D49" s="48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11" t="s">
        <v>13</v>
      </c>
      <c r="B51" s="17"/>
      <c r="C51" s="56">
        <f>SUM(C44:C49)</f>
        <v>9787.5400000000009</v>
      </c>
      <c r="D51" s="56">
        <f>D44+D45+D48+D49+D50+D47+D46</f>
        <v>9531.5400000000009</v>
      </c>
      <c r="F51" s="25"/>
    </row>
    <row r="53" spans="1:6" ht="35.25" customHeight="1">
      <c r="A53" s="76"/>
      <c r="B53" s="84"/>
      <c r="C53" s="84"/>
      <c r="D53" s="84"/>
    </row>
    <row r="54" spans="1:6" ht="47.25" customHeight="1">
      <c r="A54" s="76" t="s">
        <v>69</v>
      </c>
      <c r="B54" s="77"/>
      <c r="C54" s="77"/>
      <c r="D54" s="77"/>
    </row>
    <row r="57" spans="1:6" ht="18.75">
      <c r="A57" s="67" t="s">
        <v>27</v>
      </c>
      <c r="B57" s="68"/>
      <c r="C57" s="69" t="s">
        <v>28</v>
      </c>
      <c r="D57" s="68"/>
    </row>
    <row r="58" spans="1:6" ht="18.75">
      <c r="A58" s="39" t="s">
        <v>39</v>
      </c>
      <c r="B58" s="34">
        <v>2210</v>
      </c>
      <c r="C58" s="70">
        <v>405</v>
      </c>
      <c r="D58" s="70"/>
    </row>
    <row r="59" spans="1:6" ht="18.75" hidden="1">
      <c r="A59" s="39" t="s">
        <v>33</v>
      </c>
      <c r="B59" s="34">
        <v>2210</v>
      </c>
      <c r="C59" s="82"/>
      <c r="D59" s="83"/>
    </row>
    <row r="60" spans="1:6" ht="18.75" hidden="1">
      <c r="A60" s="39" t="s">
        <v>36</v>
      </c>
      <c r="B60" s="34">
        <v>2210</v>
      </c>
      <c r="C60" s="82"/>
      <c r="D60" s="83"/>
    </row>
    <row r="61" spans="1:6" ht="18.75" hidden="1">
      <c r="A61" s="39" t="s">
        <v>41</v>
      </c>
      <c r="B61" s="35">
        <v>3110.221</v>
      </c>
      <c r="C61" s="82"/>
      <c r="D61" s="83"/>
    </row>
    <row r="62" spans="1:6" ht="18.75" hidden="1">
      <c r="A62" s="39" t="s">
        <v>32</v>
      </c>
      <c r="B62" s="34">
        <v>2210</v>
      </c>
      <c r="C62" s="82"/>
      <c r="D62" s="83"/>
    </row>
    <row r="63" spans="1:6" ht="18.75" hidden="1">
      <c r="A63" s="39" t="s">
        <v>34</v>
      </c>
      <c r="B63" s="34">
        <v>2210</v>
      </c>
      <c r="C63" s="82"/>
      <c r="D63" s="83"/>
    </row>
    <row r="64" spans="1:6" ht="18.75" hidden="1">
      <c r="A64" s="39" t="s">
        <v>40</v>
      </c>
      <c r="B64" s="34">
        <v>2210</v>
      </c>
      <c r="C64" s="65"/>
      <c r="D64" s="66"/>
    </row>
    <row r="65" spans="1:4" ht="18.75" hidden="1">
      <c r="A65" s="39" t="s">
        <v>35</v>
      </c>
      <c r="B65" s="34">
        <v>3110</v>
      </c>
      <c r="C65" s="65"/>
      <c r="D65" s="66"/>
    </row>
    <row r="66" spans="1:4" ht="18.75" hidden="1">
      <c r="A66" s="39" t="s">
        <v>37</v>
      </c>
      <c r="B66" s="34">
        <v>2210</v>
      </c>
      <c r="C66" s="65"/>
      <c r="D66" s="66"/>
    </row>
    <row r="67" spans="1:4" ht="18.75" hidden="1">
      <c r="A67" s="39" t="s">
        <v>38</v>
      </c>
      <c r="B67" s="34">
        <v>2210</v>
      </c>
      <c r="C67" s="65"/>
      <c r="D67" s="66"/>
    </row>
    <row r="68" spans="1:4" ht="18.75" hidden="1">
      <c r="A68" s="39" t="s">
        <v>50</v>
      </c>
      <c r="B68" s="34">
        <v>2240</v>
      </c>
      <c r="C68" s="65"/>
      <c r="D68" s="66"/>
    </row>
    <row r="69" spans="1:4" ht="18.75">
      <c r="A69" s="39" t="s">
        <v>42</v>
      </c>
      <c r="B69" s="34">
        <v>2230</v>
      </c>
      <c r="C69" s="65">
        <v>9126.5400000000009</v>
      </c>
      <c r="D69" s="66"/>
    </row>
    <row r="70" spans="1:4" ht="18.75" hidden="1">
      <c r="A70" s="39" t="s">
        <v>43</v>
      </c>
      <c r="B70" s="34">
        <v>2210</v>
      </c>
      <c r="C70" s="65"/>
      <c r="D70" s="66"/>
    </row>
    <row r="71" spans="1:4" ht="18.75" hidden="1">
      <c r="A71" s="39" t="s">
        <v>49</v>
      </c>
      <c r="B71" s="34">
        <v>2210</v>
      </c>
      <c r="C71" s="65"/>
      <c r="D71" s="66"/>
    </row>
    <row r="72" spans="1:4" ht="18.75" hidden="1">
      <c r="A72" s="39" t="s">
        <v>47</v>
      </c>
      <c r="B72" s="34">
        <v>2210</v>
      </c>
      <c r="C72" s="65"/>
      <c r="D72" s="66"/>
    </row>
    <row r="73" spans="1:4" ht="18.75" hidden="1">
      <c r="A73" s="39" t="s">
        <v>46</v>
      </c>
      <c r="B73" s="34">
        <v>2210</v>
      </c>
      <c r="C73" s="65"/>
      <c r="D73" s="66"/>
    </row>
    <row r="74" spans="1:4" ht="18.75" hidden="1">
      <c r="A74" s="39" t="s">
        <v>48</v>
      </c>
      <c r="B74" s="40">
        <v>2210</v>
      </c>
      <c r="C74" s="65"/>
      <c r="D74" s="66"/>
    </row>
    <row r="75" spans="1:4" ht="18.75" hidden="1">
      <c r="A75" s="61"/>
      <c r="B75" s="62"/>
      <c r="C75" s="65"/>
      <c r="D75" s="66"/>
    </row>
    <row r="76" spans="1:4" ht="18.75">
      <c r="A76" s="61"/>
      <c r="B76" s="62"/>
      <c r="C76" s="63">
        <f>SUM(C58:D74)</f>
        <v>9531.5400000000009</v>
      </c>
      <c r="D76" s="64"/>
    </row>
    <row r="78" spans="1:4" ht="34.5" hidden="1" customHeight="1">
      <c r="A78" s="76" t="s">
        <v>60</v>
      </c>
      <c r="B78" s="84"/>
      <c r="C78" s="84"/>
      <c r="D78" s="84"/>
    </row>
  </sheetData>
  <mergeCells count="31"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topLeftCell="A51" workbookViewId="0">
      <selection activeCell="F7" sqref="F7:F25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10.75" hidden="1" customWidth="1"/>
    <col min="6" max="6" width="11.625" customWidth="1"/>
  </cols>
  <sheetData>
    <row r="2" spans="1:6" ht="58.5" customHeight="1">
      <c r="A2" s="71" t="s">
        <v>68</v>
      </c>
      <c r="B2" s="72"/>
      <c r="C2" s="72"/>
      <c r="D2" s="72"/>
    </row>
    <row r="3" spans="1:6" ht="42" customHeight="1">
      <c r="A3" s="78" t="s">
        <v>57</v>
      </c>
      <c r="B3" s="79"/>
      <c r="C3" s="79"/>
      <c r="D3" s="79"/>
    </row>
    <row r="4" spans="1:6" ht="18.75">
      <c r="A4" s="6"/>
      <c r="B4" s="7"/>
      <c r="C4" s="8"/>
      <c r="D4" s="8"/>
    </row>
    <row r="5" spans="1:6" ht="39.75" customHeight="1">
      <c r="A5" s="73" t="s">
        <v>24</v>
      </c>
      <c r="B5" s="74"/>
      <c r="C5" s="74"/>
      <c r="D5" s="74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52">
        <v>3296770</v>
      </c>
      <c r="D7" s="52">
        <v>1724337.98</v>
      </c>
      <c r="E7" s="25">
        <f>C7-D7</f>
        <v>1572432.02</v>
      </c>
      <c r="F7" s="25"/>
    </row>
    <row r="8" spans="1:6" s="2" customFormat="1" ht="18.75">
      <c r="A8" s="21" t="s">
        <v>44</v>
      </c>
      <c r="B8" s="16">
        <v>2120</v>
      </c>
      <c r="C8" s="52">
        <v>725290</v>
      </c>
      <c r="D8" s="52">
        <v>378870.24</v>
      </c>
      <c r="E8" s="25">
        <f t="shared" ref="E8:E25" si="0">C8-D8</f>
        <v>346419.76</v>
      </c>
      <c r="F8" s="25"/>
    </row>
    <row r="9" spans="1:6" ht="37.5">
      <c r="A9" s="11" t="s">
        <v>2</v>
      </c>
      <c r="B9" s="16">
        <v>2210</v>
      </c>
      <c r="C9" s="20">
        <v>112360</v>
      </c>
      <c r="D9" s="20">
        <v>28748</v>
      </c>
      <c r="E9" s="25">
        <f t="shared" si="0"/>
        <v>83612</v>
      </c>
      <c r="F9" s="25"/>
    </row>
    <row r="10" spans="1:6" ht="18.75">
      <c r="A10" s="11" t="s">
        <v>3</v>
      </c>
      <c r="B10" s="16">
        <v>2230</v>
      </c>
      <c r="C10" s="20">
        <v>165760</v>
      </c>
      <c r="D10" s="20">
        <v>48806.6</v>
      </c>
      <c r="E10" s="25">
        <f t="shared" si="0"/>
        <v>116953.4</v>
      </c>
      <c r="F10" s="25"/>
    </row>
    <row r="11" spans="1:6" ht="18.75">
      <c r="A11" s="11" t="s">
        <v>4</v>
      </c>
      <c r="B11" s="16">
        <v>2240</v>
      </c>
      <c r="C11" s="20">
        <v>43810</v>
      </c>
      <c r="D11" s="20">
        <v>7518.1</v>
      </c>
      <c r="E11" s="25">
        <f t="shared" si="0"/>
        <v>36291.9</v>
      </c>
      <c r="F11" s="25"/>
    </row>
    <row r="12" spans="1:6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6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6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6" ht="18.75">
      <c r="A15" s="11" t="s">
        <v>8</v>
      </c>
      <c r="B15" s="16">
        <v>2273</v>
      </c>
      <c r="C15" s="20">
        <v>50620</v>
      </c>
      <c r="D15" s="20">
        <v>25037</v>
      </c>
      <c r="E15" s="25">
        <f t="shared" si="0"/>
        <v>25583</v>
      </c>
      <c r="F15" s="25"/>
    </row>
    <row r="16" spans="1:6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798430</v>
      </c>
      <c r="D17" s="20"/>
      <c r="E17" s="25">
        <f t="shared" si="0"/>
        <v>798430</v>
      </c>
      <c r="F17" s="25"/>
    </row>
    <row r="18" spans="1:9" ht="32.2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10820</v>
      </c>
      <c r="D20" s="20">
        <v>9226.25</v>
      </c>
      <c r="E20" s="25">
        <f t="shared" si="0"/>
        <v>1593.75</v>
      </c>
      <c r="F20" s="25"/>
    </row>
    <row r="21" spans="1:9" ht="36.75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5203860</v>
      </c>
      <c r="D25" s="56">
        <f>SUM(D7:D24)</f>
        <v>2222544.17</v>
      </c>
      <c r="E25" s="25">
        <f t="shared" si="0"/>
        <v>2981315.83</v>
      </c>
      <c r="F25" s="25"/>
    </row>
    <row r="26" spans="1:9" ht="18.75">
      <c r="A26" s="6"/>
      <c r="B26" s="22"/>
      <c r="C26" s="8"/>
      <c r="D26" s="8"/>
    </row>
    <row r="27" spans="1:9">
      <c r="C27" s="4"/>
      <c r="D27" s="4"/>
    </row>
    <row r="28" spans="1:9" ht="30" customHeight="1">
      <c r="A28" s="71" t="s">
        <v>25</v>
      </c>
      <c r="B28" s="75"/>
      <c r="C28" s="75"/>
      <c r="D28" s="75"/>
    </row>
    <row r="29" spans="1:9">
      <c r="D29" s="29"/>
    </row>
    <row r="30" spans="1:9" ht="56.25">
      <c r="A30" s="15" t="s">
        <v>0</v>
      </c>
      <c r="B30" s="15" t="s">
        <v>1</v>
      </c>
      <c r="C30" s="10"/>
      <c r="D30" s="10" t="s">
        <v>18</v>
      </c>
    </row>
    <row r="31" spans="1:9" ht="37.5" hidden="1">
      <c r="A31" s="11" t="s">
        <v>2</v>
      </c>
      <c r="B31" s="17">
        <v>2210</v>
      </c>
      <c r="C31" s="13">
        <v>0</v>
      </c>
      <c r="D31" s="13"/>
      <c r="F31" s="25"/>
    </row>
    <row r="32" spans="1:9" ht="18.75">
      <c r="A32" s="12" t="s">
        <v>3</v>
      </c>
      <c r="B32" s="17">
        <v>2230</v>
      </c>
      <c r="C32" s="20">
        <v>4240</v>
      </c>
      <c r="D32" s="20">
        <v>4237</v>
      </c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12" t="s">
        <v>10</v>
      </c>
      <c r="B34" s="17">
        <v>2275</v>
      </c>
      <c r="C34" s="20"/>
      <c r="D34" s="20"/>
      <c r="F34" s="25"/>
    </row>
    <row r="35" spans="1:6" ht="18.75" hidden="1">
      <c r="A35" s="11" t="s">
        <v>15</v>
      </c>
      <c r="B35" s="17">
        <v>2800</v>
      </c>
      <c r="C35" s="20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6">
        <f>SUM(C31:C37)</f>
        <v>4240</v>
      </c>
      <c r="D38" s="56">
        <f>SUM(D31:D37)</f>
        <v>4237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4.5" customHeight="1">
      <c r="A41" s="76" t="s">
        <v>26</v>
      </c>
      <c r="B41" s="76"/>
      <c r="C41" s="76"/>
      <c r="D41" s="76"/>
    </row>
    <row r="42" spans="1:6">
      <c r="A42" s="1"/>
      <c r="B42" s="5"/>
      <c r="C42" s="4"/>
      <c r="D42" s="4"/>
    </row>
    <row r="43" spans="1:6" ht="56.25">
      <c r="A43" s="41" t="s">
        <v>0</v>
      </c>
      <c r="B43" s="41" t="s">
        <v>1</v>
      </c>
      <c r="C43" s="10" t="s">
        <v>23</v>
      </c>
      <c r="D43" s="10" t="s">
        <v>18</v>
      </c>
    </row>
    <row r="44" spans="1:6" ht="37.5">
      <c r="A44" s="39" t="s">
        <v>2</v>
      </c>
      <c r="B44" s="17">
        <v>2210</v>
      </c>
      <c r="C44" s="48">
        <f>20904.8+1.51</f>
        <v>20906.309999999998</v>
      </c>
      <c r="D44" s="48">
        <v>20852.8</v>
      </c>
      <c r="F44" s="25"/>
    </row>
    <row r="45" spans="1:6" ht="18.75">
      <c r="A45" s="12" t="s">
        <v>3</v>
      </c>
      <c r="B45" s="17">
        <v>2230</v>
      </c>
      <c r="C45" s="48">
        <v>3903.35</v>
      </c>
      <c r="D45" s="48">
        <v>3903.35</v>
      </c>
      <c r="F45" s="25"/>
    </row>
    <row r="46" spans="1:6" ht="18.75" hidden="1">
      <c r="A46" s="12" t="s">
        <v>4</v>
      </c>
      <c r="B46" s="17">
        <v>2240</v>
      </c>
      <c r="C46" s="48"/>
      <c r="D46" s="48"/>
      <c r="F46" s="25"/>
    </row>
    <row r="47" spans="1:6" ht="18.75" hidden="1">
      <c r="A47" s="12" t="s">
        <v>10</v>
      </c>
      <c r="B47" s="17">
        <v>2275</v>
      </c>
      <c r="C47" s="48"/>
      <c r="D47" s="48"/>
      <c r="F47" s="25"/>
    </row>
    <row r="48" spans="1:6" ht="18.75" hidden="1">
      <c r="A48" s="39" t="s">
        <v>15</v>
      </c>
      <c r="B48" s="17">
        <v>2800</v>
      </c>
      <c r="C48" s="48"/>
      <c r="D48" s="48"/>
      <c r="F48" s="25"/>
    </row>
    <row r="49" spans="1:6" ht="37.5" hidden="1">
      <c r="A49" s="39" t="s">
        <v>12</v>
      </c>
      <c r="B49" s="17">
        <v>3110</v>
      </c>
      <c r="C49" s="48"/>
      <c r="D49" s="48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39" t="s">
        <v>13</v>
      </c>
      <c r="B51" s="17"/>
      <c r="C51" s="56">
        <f>SUM(C44:C50)</f>
        <v>24809.659999999996</v>
      </c>
      <c r="D51" s="56">
        <f>SUM(D44:D50)</f>
        <v>24756.149999999998</v>
      </c>
      <c r="F51" s="25"/>
    </row>
    <row r="54" spans="1:6" ht="41.25" customHeight="1">
      <c r="A54" s="76" t="s">
        <v>69</v>
      </c>
      <c r="B54" s="77"/>
      <c r="C54" s="77"/>
      <c r="D54" s="77"/>
    </row>
    <row r="55" spans="1:6" ht="37.5" customHeight="1">
      <c r="A55" s="76"/>
      <c r="B55" s="84"/>
      <c r="C55" s="84"/>
      <c r="D55" s="84"/>
    </row>
    <row r="57" spans="1:6" ht="18.75">
      <c r="A57" s="93" t="s">
        <v>27</v>
      </c>
      <c r="B57" s="94"/>
      <c r="C57" s="69" t="s">
        <v>28</v>
      </c>
      <c r="D57" s="68"/>
    </row>
    <row r="58" spans="1:6" ht="18.75">
      <c r="A58" s="39" t="s">
        <v>39</v>
      </c>
      <c r="B58" s="47">
        <v>2210</v>
      </c>
      <c r="C58" s="65">
        <f>702+1352+423.8</f>
        <v>2477.8000000000002</v>
      </c>
      <c r="D58" s="66"/>
      <c r="F58" s="32"/>
    </row>
    <row r="59" spans="1:6" ht="18" hidden="1" customHeight="1">
      <c r="A59" s="39" t="s">
        <v>33</v>
      </c>
      <c r="B59" s="47">
        <v>2210</v>
      </c>
      <c r="C59" s="65"/>
      <c r="D59" s="66"/>
    </row>
    <row r="60" spans="1:6" ht="18.75" hidden="1" customHeight="1">
      <c r="A60" s="39" t="s">
        <v>36</v>
      </c>
      <c r="B60" s="47">
        <v>2210</v>
      </c>
      <c r="C60" s="65"/>
      <c r="D60" s="66"/>
    </row>
    <row r="61" spans="1:6" ht="18.75" hidden="1" customHeight="1">
      <c r="A61" s="39" t="s">
        <v>41</v>
      </c>
      <c r="B61" s="46" t="s">
        <v>54</v>
      </c>
      <c r="C61" s="65"/>
      <c r="D61" s="66"/>
    </row>
    <row r="62" spans="1:6" ht="18.75" customHeight="1">
      <c r="A62" s="39" t="s">
        <v>32</v>
      </c>
      <c r="B62" s="47">
        <v>2210</v>
      </c>
      <c r="C62" s="65">
        <v>18375</v>
      </c>
      <c r="D62" s="66"/>
    </row>
    <row r="63" spans="1:6" ht="18.75" hidden="1" customHeight="1">
      <c r="A63" s="39" t="s">
        <v>34</v>
      </c>
      <c r="B63" s="47">
        <v>2210</v>
      </c>
      <c r="C63" s="65"/>
      <c r="D63" s="66"/>
    </row>
    <row r="64" spans="1:6" ht="18.75" hidden="1">
      <c r="A64" s="39" t="s">
        <v>40</v>
      </c>
      <c r="B64" s="47">
        <v>2210</v>
      </c>
      <c r="C64" s="65"/>
      <c r="D64" s="66"/>
    </row>
    <row r="65" spans="1:4" ht="18.75" hidden="1" customHeight="1">
      <c r="A65" s="39" t="s">
        <v>35</v>
      </c>
      <c r="B65" s="47">
        <v>3110</v>
      </c>
      <c r="C65" s="65"/>
      <c r="D65" s="66"/>
    </row>
    <row r="66" spans="1:4" ht="18.75" hidden="1" customHeight="1">
      <c r="A66" s="39" t="s">
        <v>37</v>
      </c>
      <c r="B66" s="47">
        <v>2210</v>
      </c>
      <c r="C66" s="82"/>
      <c r="D66" s="83"/>
    </row>
    <row r="67" spans="1:4" ht="18.75" hidden="1" customHeight="1">
      <c r="A67" s="39" t="s">
        <v>38</v>
      </c>
      <c r="B67" s="47">
        <v>2210</v>
      </c>
      <c r="C67" s="82"/>
      <c r="D67" s="83"/>
    </row>
    <row r="68" spans="1:4" ht="18.75" hidden="1" customHeight="1">
      <c r="A68" s="39" t="s">
        <v>50</v>
      </c>
      <c r="B68" s="47">
        <v>2240</v>
      </c>
      <c r="C68" s="82"/>
      <c r="D68" s="83"/>
    </row>
    <row r="69" spans="1:4" ht="18.75">
      <c r="A69" s="39" t="s">
        <v>42</v>
      </c>
      <c r="B69" s="47">
        <v>2230</v>
      </c>
      <c r="C69" s="65">
        <v>3903.35</v>
      </c>
      <c r="D69" s="66"/>
    </row>
    <row r="70" spans="1:4" ht="18.75" hidden="1">
      <c r="A70" s="39" t="s">
        <v>43</v>
      </c>
      <c r="B70" s="47">
        <v>2210</v>
      </c>
      <c r="C70" s="82"/>
      <c r="D70" s="83"/>
    </row>
    <row r="71" spans="1:4" ht="18.75" hidden="1" customHeight="1">
      <c r="A71" s="39" t="s">
        <v>49</v>
      </c>
      <c r="B71" s="47">
        <v>2210</v>
      </c>
      <c r="C71" s="65"/>
      <c r="D71" s="66"/>
    </row>
    <row r="72" spans="1:4" ht="18.75" hidden="1" customHeight="1">
      <c r="A72" s="39" t="s">
        <v>47</v>
      </c>
      <c r="B72" s="47">
        <v>2210</v>
      </c>
      <c r="C72" s="65"/>
      <c r="D72" s="66"/>
    </row>
    <row r="73" spans="1:4" ht="18.75" hidden="1" customHeight="1">
      <c r="A73" s="39" t="s">
        <v>46</v>
      </c>
      <c r="B73" s="47">
        <v>2210</v>
      </c>
      <c r="C73" s="65"/>
      <c r="D73" s="66"/>
    </row>
    <row r="74" spans="1:4" ht="18.75" hidden="1" customHeight="1">
      <c r="A74" s="39" t="s">
        <v>48</v>
      </c>
      <c r="B74" s="40">
        <v>2210</v>
      </c>
      <c r="C74" s="65"/>
      <c r="D74" s="66"/>
    </row>
    <row r="75" spans="1:4" ht="37.5" hidden="1">
      <c r="A75" s="39" t="s">
        <v>52</v>
      </c>
      <c r="B75" s="40">
        <v>3110</v>
      </c>
      <c r="C75" s="65"/>
      <c r="D75" s="66"/>
    </row>
    <row r="76" spans="1:4" ht="18.75" hidden="1">
      <c r="A76" s="61"/>
      <c r="B76" s="62"/>
      <c r="C76" s="65"/>
      <c r="D76" s="66"/>
    </row>
    <row r="77" spans="1:4" ht="18.75">
      <c r="A77" s="61"/>
      <c r="B77" s="62"/>
      <c r="C77" s="63">
        <f>SUM(C58:D76)</f>
        <v>24756.149999999998</v>
      </c>
      <c r="D77" s="64"/>
    </row>
    <row r="78" spans="1:4">
      <c r="C78" s="59"/>
      <c r="D78" s="59"/>
    </row>
  </sheetData>
  <mergeCells count="31">
    <mergeCell ref="A54:D54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  <mergeCell ref="A77:B77"/>
    <mergeCell ref="C77:D77"/>
    <mergeCell ref="C75:D75"/>
    <mergeCell ref="A76:B76"/>
    <mergeCell ref="C76:D76"/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topLeftCell="A50" workbookViewId="0">
      <selection activeCell="F7" sqref="F7:F25"/>
    </sheetView>
  </sheetViews>
  <sheetFormatPr defaultRowHeight="15"/>
  <cols>
    <col min="1" max="1" width="40.875" style="3" customWidth="1"/>
    <col min="2" max="2" width="9.5" style="1" customWidth="1"/>
    <col min="3" max="3" width="18.25" customWidth="1"/>
    <col min="4" max="4" width="14.5" customWidth="1"/>
    <col min="5" max="5" width="10" hidden="1" customWidth="1"/>
    <col min="6" max="6" width="11.375" customWidth="1"/>
  </cols>
  <sheetData>
    <row r="2" spans="1:9" ht="58.5" customHeight="1">
      <c r="A2" s="71" t="s">
        <v>68</v>
      </c>
      <c r="B2" s="72"/>
      <c r="C2" s="72"/>
      <c r="D2" s="72"/>
    </row>
    <row r="3" spans="1:9" ht="65.25" customHeight="1">
      <c r="A3" s="78" t="s">
        <v>58</v>
      </c>
      <c r="B3" s="79"/>
      <c r="C3" s="79"/>
      <c r="D3" s="79"/>
      <c r="I3" s="30"/>
    </row>
    <row r="4" spans="1:9" ht="18.75">
      <c r="A4" s="6"/>
      <c r="B4" s="7"/>
      <c r="C4" s="8"/>
      <c r="D4" s="8"/>
    </row>
    <row r="5" spans="1:9" ht="39.75" customHeight="1">
      <c r="A5" s="73" t="s">
        <v>24</v>
      </c>
      <c r="B5" s="74"/>
      <c r="C5" s="74"/>
      <c r="D5" s="74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52">
        <f>4437230+170730</f>
        <v>4607960</v>
      </c>
      <c r="D7" s="52">
        <f>2443253.86+61175.64</f>
        <v>2504429.5</v>
      </c>
      <c r="E7" s="25">
        <f>C7-D7</f>
        <v>2103530.5</v>
      </c>
      <c r="F7" s="25"/>
    </row>
    <row r="8" spans="1:9" s="2" customFormat="1" ht="18.75">
      <c r="A8" s="21" t="s">
        <v>44</v>
      </c>
      <c r="B8" s="16">
        <v>2120</v>
      </c>
      <c r="C8" s="52">
        <f>976190+37560</f>
        <v>1013750</v>
      </c>
      <c r="D8" s="52">
        <f>13543.3+548288.72</f>
        <v>561832.02</v>
      </c>
      <c r="E8" s="25">
        <f t="shared" ref="E8:E25" si="0">C8-D8</f>
        <v>451917.98</v>
      </c>
      <c r="F8" s="25"/>
    </row>
    <row r="9" spans="1:9" ht="37.5">
      <c r="A9" s="11" t="s">
        <v>2</v>
      </c>
      <c r="B9" s="16">
        <v>2210</v>
      </c>
      <c r="C9" s="20">
        <f>106730+6131</f>
        <v>112861</v>
      </c>
      <c r="D9" s="20">
        <v>107359.5</v>
      </c>
      <c r="E9" s="25">
        <f t="shared" si="0"/>
        <v>5501.5</v>
      </c>
      <c r="F9" s="25"/>
    </row>
    <row r="10" spans="1:9" ht="18.75">
      <c r="A10" s="11" t="s">
        <v>3</v>
      </c>
      <c r="B10" s="16">
        <v>2230</v>
      </c>
      <c r="C10" s="20">
        <v>233870</v>
      </c>
      <c r="D10" s="20">
        <v>73492.600000000006</v>
      </c>
      <c r="E10" s="25">
        <f t="shared" si="0"/>
        <v>160377.4</v>
      </c>
      <c r="F10" s="25"/>
    </row>
    <row r="11" spans="1:9" ht="18.75">
      <c r="A11" s="11" t="s">
        <v>4</v>
      </c>
      <c r="B11" s="16">
        <v>2240</v>
      </c>
      <c r="C11" s="20">
        <v>424209.44</v>
      </c>
      <c r="D11" s="20">
        <v>230067.76</v>
      </c>
      <c r="E11" s="25">
        <f t="shared" si="0"/>
        <v>194141.68</v>
      </c>
      <c r="F11" s="25"/>
    </row>
    <row r="12" spans="1:9" ht="18.75" hidden="1">
      <c r="A12" s="11" t="s">
        <v>5</v>
      </c>
      <c r="B12" s="16">
        <v>2250</v>
      </c>
      <c r="C12" s="20"/>
      <c r="D12" s="20"/>
      <c r="E12" s="25">
        <f t="shared" si="0"/>
        <v>0</v>
      </c>
      <c r="F12" s="25"/>
    </row>
    <row r="13" spans="1:9" ht="18.75" hidden="1">
      <c r="A13" s="11" t="s">
        <v>6</v>
      </c>
      <c r="B13" s="16">
        <v>2271</v>
      </c>
      <c r="C13" s="20"/>
      <c r="D13" s="20"/>
      <c r="E13" s="25">
        <f t="shared" si="0"/>
        <v>0</v>
      </c>
      <c r="F13" s="25"/>
    </row>
    <row r="14" spans="1:9" ht="37.5" hidden="1">
      <c r="A14" s="11" t="s">
        <v>7</v>
      </c>
      <c r="B14" s="16">
        <v>2272</v>
      </c>
      <c r="C14" s="20"/>
      <c r="D14" s="20"/>
      <c r="E14" s="25">
        <f t="shared" si="0"/>
        <v>0</v>
      </c>
      <c r="F14" s="25"/>
    </row>
    <row r="15" spans="1:9" ht="18.75">
      <c r="A15" s="11" t="s">
        <v>8</v>
      </c>
      <c r="B15" s="16">
        <v>2273</v>
      </c>
      <c r="C15" s="20">
        <v>66490</v>
      </c>
      <c r="D15" s="20">
        <v>30830.97</v>
      </c>
      <c r="E15" s="25">
        <f t="shared" si="0"/>
        <v>35659.03</v>
      </c>
      <c r="F15" s="25"/>
    </row>
    <row r="16" spans="1:9" ht="18.75" hidden="1">
      <c r="A16" s="11" t="s">
        <v>9</v>
      </c>
      <c r="B16" s="16">
        <v>2274</v>
      </c>
      <c r="C16" s="20"/>
      <c r="D16" s="20"/>
      <c r="E16" s="25">
        <f t="shared" si="0"/>
        <v>0</v>
      </c>
      <c r="F16" s="25"/>
    </row>
    <row r="17" spans="1:9" ht="18.75">
      <c r="A17" s="11" t="s">
        <v>10</v>
      </c>
      <c r="B17" s="16">
        <v>2275</v>
      </c>
      <c r="C17" s="20">
        <v>912480</v>
      </c>
      <c r="D17" s="20"/>
      <c r="E17" s="25">
        <f t="shared" si="0"/>
        <v>912480</v>
      </c>
      <c r="F17" s="25"/>
    </row>
    <row r="18" spans="1:9" ht="33.75" hidden="1" customHeight="1">
      <c r="A18" s="11" t="s">
        <v>11</v>
      </c>
      <c r="B18" s="16">
        <v>2282</v>
      </c>
      <c r="C18" s="20"/>
      <c r="D18" s="20"/>
      <c r="E18" s="25">
        <f t="shared" si="0"/>
        <v>0</v>
      </c>
      <c r="F18" s="25"/>
    </row>
    <row r="19" spans="1:9" ht="18" hidden="1" customHeight="1">
      <c r="A19" s="11" t="s">
        <v>14</v>
      </c>
      <c r="B19" s="16">
        <v>2730</v>
      </c>
      <c r="C19" s="20"/>
      <c r="D19" s="20"/>
      <c r="E19" s="25">
        <f t="shared" si="0"/>
        <v>0</v>
      </c>
      <c r="F19" s="25"/>
    </row>
    <row r="20" spans="1:9" ht="15.75" customHeight="1">
      <c r="A20" s="11" t="s">
        <v>15</v>
      </c>
      <c r="B20" s="16">
        <v>2800</v>
      </c>
      <c r="C20" s="20">
        <v>15080</v>
      </c>
      <c r="D20" s="20">
        <v>11529.95</v>
      </c>
      <c r="E20" s="25">
        <f t="shared" si="0"/>
        <v>3550.0499999999993</v>
      </c>
      <c r="F20" s="25"/>
    </row>
    <row r="21" spans="1:9" ht="39" hidden="1" customHeight="1">
      <c r="A21" s="11" t="s">
        <v>12</v>
      </c>
      <c r="B21" s="16">
        <v>3110</v>
      </c>
      <c r="C21" s="20"/>
      <c r="D21" s="20"/>
      <c r="E21" s="25">
        <f t="shared" si="0"/>
        <v>0</v>
      </c>
      <c r="F21" s="25"/>
      <c r="H21" s="37"/>
    </row>
    <row r="22" spans="1:9" ht="37.5" hidden="1">
      <c r="A22" s="11" t="s">
        <v>20</v>
      </c>
      <c r="B22" s="16">
        <v>3122</v>
      </c>
      <c r="C22" s="20"/>
      <c r="D22" s="20"/>
      <c r="E22" s="25">
        <f t="shared" si="0"/>
        <v>0</v>
      </c>
      <c r="F22" s="25"/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5">
        <f t="shared" si="0"/>
        <v>0</v>
      </c>
      <c r="F23" s="25"/>
    </row>
    <row r="24" spans="1:9" ht="37.5" hidden="1">
      <c r="A24" s="31" t="s">
        <v>45</v>
      </c>
      <c r="B24" s="16">
        <v>3142</v>
      </c>
      <c r="C24" s="20"/>
      <c r="D24" s="20"/>
      <c r="E24" s="25">
        <f t="shared" si="0"/>
        <v>0</v>
      </c>
      <c r="F24" s="25"/>
    </row>
    <row r="25" spans="1:9" ht="18.75">
      <c r="A25" s="11" t="s">
        <v>13</v>
      </c>
      <c r="B25" s="16"/>
      <c r="C25" s="56">
        <f>SUM(C7:C24)</f>
        <v>7386700.4400000004</v>
      </c>
      <c r="D25" s="56">
        <f>SUM(D7:D24)</f>
        <v>3519542.3000000003</v>
      </c>
      <c r="E25" s="25">
        <f t="shared" si="0"/>
        <v>3867158.14</v>
      </c>
      <c r="F25" s="25"/>
    </row>
    <row r="26" spans="1:9" ht="18.75">
      <c r="A26" s="6"/>
      <c r="B26" s="7"/>
      <c r="C26" s="8"/>
      <c r="D26" s="8"/>
    </row>
    <row r="27" spans="1:9" ht="33.75" customHeight="1">
      <c r="A27" s="71" t="s">
        <v>25</v>
      </c>
      <c r="B27" s="75"/>
      <c r="C27" s="75"/>
      <c r="D27" s="75"/>
    </row>
    <row r="28" spans="1:9" ht="18.75">
      <c r="A28" s="26"/>
      <c r="B28" s="28"/>
      <c r="C28" s="28"/>
      <c r="D28" s="29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20">
        <f>2750+2.93</f>
        <v>2752.93</v>
      </c>
      <c r="D30" s="20">
        <v>2747</v>
      </c>
      <c r="F30" s="25"/>
    </row>
    <row r="31" spans="1:9" ht="18.75">
      <c r="A31" s="12" t="s">
        <v>3</v>
      </c>
      <c r="B31" s="17">
        <v>2230</v>
      </c>
      <c r="C31" s="20">
        <v>6430</v>
      </c>
      <c r="D31" s="20">
        <v>6422</v>
      </c>
      <c r="F31" s="25"/>
    </row>
    <row r="32" spans="1:9" ht="18.75" hidden="1">
      <c r="A32" s="12" t="s">
        <v>4</v>
      </c>
      <c r="B32" s="17">
        <v>2240</v>
      </c>
      <c r="C32" s="20"/>
      <c r="D32" s="20"/>
      <c r="F32" s="25"/>
    </row>
    <row r="33" spans="1:6" ht="18.75">
      <c r="A33" s="39" t="s">
        <v>10</v>
      </c>
      <c r="B33" s="34">
        <v>2275</v>
      </c>
      <c r="C33" s="20">
        <v>50</v>
      </c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6">
        <f>SUM(C30:C36)</f>
        <v>9232.93</v>
      </c>
      <c r="D37" s="56">
        <f>SUM(D30:D36)</f>
        <v>9169</v>
      </c>
      <c r="F37" s="25"/>
    </row>
    <row r="38" spans="1:6" ht="18.75">
      <c r="A38" s="42"/>
      <c r="B38" s="43"/>
      <c r="C38" s="44"/>
      <c r="D38" s="44"/>
      <c r="F38" s="25"/>
    </row>
    <row r="39" spans="1:6">
      <c r="A39" s="1"/>
      <c r="B39" s="5"/>
      <c r="C39" s="4"/>
      <c r="D39" s="4"/>
    </row>
    <row r="40" spans="1:6" ht="33.75" customHeight="1">
      <c r="A40" s="76" t="s">
        <v>26</v>
      </c>
      <c r="B40" s="84"/>
      <c r="C40" s="84"/>
      <c r="D40" s="8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48">
        <v>1945.2</v>
      </c>
      <c r="D43" s="48">
        <v>1660</v>
      </c>
      <c r="F43" s="25"/>
    </row>
    <row r="44" spans="1:6" ht="18.75">
      <c r="A44" s="12" t="s">
        <v>3</v>
      </c>
      <c r="B44" s="17">
        <v>2230</v>
      </c>
      <c r="C44" s="48">
        <v>11046.17</v>
      </c>
      <c r="D44" s="48">
        <v>11046.17</v>
      </c>
      <c r="F44" s="25"/>
    </row>
    <row r="45" spans="1:6" ht="18.75" hidden="1">
      <c r="A45" s="12" t="s">
        <v>4</v>
      </c>
      <c r="B45" s="17">
        <v>2240</v>
      </c>
      <c r="C45" s="48"/>
      <c r="D45" s="48"/>
      <c r="F45" s="25"/>
    </row>
    <row r="46" spans="1:6" ht="18.75" hidden="1">
      <c r="A46" s="12" t="s">
        <v>10</v>
      </c>
      <c r="B46" s="17">
        <v>2275</v>
      </c>
      <c r="C46" s="48"/>
      <c r="D46" s="48"/>
      <c r="F46" s="25"/>
    </row>
    <row r="47" spans="1:6" ht="18.75" hidden="1">
      <c r="A47" s="11" t="s">
        <v>15</v>
      </c>
      <c r="B47" s="17">
        <v>2800</v>
      </c>
      <c r="C47" s="48"/>
      <c r="D47" s="48"/>
      <c r="F47" s="25"/>
    </row>
    <row r="48" spans="1:6" ht="37.5" hidden="1">
      <c r="A48" s="11" t="s">
        <v>12</v>
      </c>
      <c r="B48" s="17">
        <v>3110</v>
      </c>
      <c r="C48" s="48"/>
      <c r="D48" s="48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6">
        <f>SUM(C43:C48)</f>
        <v>12991.37</v>
      </c>
      <c r="D50" s="56">
        <f>D43+D44+D47+D48+D49+D45</f>
        <v>12706.17</v>
      </c>
      <c r="F50" s="25"/>
    </row>
    <row r="54" spans="1:6" ht="34.5" customHeight="1">
      <c r="A54" s="76" t="s">
        <v>69</v>
      </c>
      <c r="B54" s="77"/>
      <c r="C54" s="77"/>
      <c r="D54" s="77"/>
    </row>
    <row r="56" spans="1:6" ht="18.75">
      <c r="A56" s="67" t="s">
        <v>27</v>
      </c>
      <c r="B56" s="68"/>
      <c r="C56" s="69" t="s">
        <v>28</v>
      </c>
      <c r="D56" s="68"/>
    </row>
    <row r="57" spans="1:6" ht="18.75">
      <c r="A57" s="39" t="s">
        <v>39</v>
      </c>
      <c r="B57" s="34">
        <v>2210</v>
      </c>
      <c r="C57" s="70">
        <f>594+286+780</f>
        <v>1660</v>
      </c>
      <c r="D57" s="70"/>
    </row>
    <row r="58" spans="1:6" ht="17.25" hidden="1" customHeight="1">
      <c r="A58" s="39" t="s">
        <v>33</v>
      </c>
      <c r="B58" s="34">
        <v>2210</v>
      </c>
      <c r="C58" s="82"/>
      <c r="D58" s="83"/>
    </row>
    <row r="59" spans="1:6" ht="18.75" hidden="1">
      <c r="A59" s="39" t="s">
        <v>36</v>
      </c>
      <c r="B59" s="34">
        <v>2210</v>
      </c>
      <c r="C59" s="82"/>
      <c r="D59" s="83"/>
    </row>
    <row r="60" spans="1:6" ht="18.75" hidden="1">
      <c r="A60" s="39" t="s">
        <v>41</v>
      </c>
      <c r="B60" s="35">
        <v>3110.221</v>
      </c>
      <c r="C60" s="82"/>
      <c r="D60" s="83"/>
    </row>
    <row r="61" spans="1:6" ht="18.75" hidden="1">
      <c r="A61" s="39" t="s">
        <v>32</v>
      </c>
      <c r="B61" s="34">
        <v>2210</v>
      </c>
      <c r="C61" s="82"/>
      <c r="D61" s="83"/>
    </row>
    <row r="62" spans="1:6" ht="18.75" hidden="1">
      <c r="A62" s="39" t="s">
        <v>34</v>
      </c>
      <c r="B62" s="34">
        <v>2210</v>
      </c>
      <c r="C62" s="82"/>
      <c r="D62" s="83"/>
    </row>
    <row r="63" spans="1:6" ht="18.75" hidden="1">
      <c r="A63" s="39" t="s">
        <v>40</v>
      </c>
      <c r="B63" s="34">
        <v>2210</v>
      </c>
      <c r="C63" s="82"/>
      <c r="D63" s="83"/>
    </row>
    <row r="64" spans="1:6" ht="18.75" hidden="1">
      <c r="A64" s="39" t="s">
        <v>35</v>
      </c>
      <c r="B64" s="34">
        <v>3110</v>
      </c>
      <c r="C64" s="65"/>
      <c r="D64" s="66"/>
    </row>
    <row r="65" spans="1:4" ht="18.75" hidden="1">
      <c r="A65" s="39" t="s">
        <v>37</v>
      </c>
      <c r="B65" s="34">
        <v>2210</v>
      </c>
      <c r="C65" s="82"/>
      <c r="D65" s="83"/>
    </row>
    <row r="66" spans="1:4" ht="18.75" hidden="1">
      <c r="A66" s="39" t="s">
        <v>38</v>
      </c>
      <c r="B66" s="34">
        <v>2210</v>
      </c>
      <c r="C66" s="82"/>
      <c r="D66" s="83"/>
    </row>
    <row r="67" spans="1:4" ht="18.75" hidden="1">
      <c r="A67" s="39" t="s">
        <v>50</v>
      </c>
      <c r="B67" s="34">
        <v>2240</v>
      </c>
      <c r="C67" s="82"/>
      <c r="D67" s="83"/>
    </row>
    <row r="68" spans="1:4" ht="18.75">
      <c r="A68" s="39" t="s">
        <v>42</v>
      </c>
      <c r="B68" s="34">
        <v>2230</v>
      </c>
      <c r="C68" s="65">
        <v>11046.17</v>
      </c>
      <c r="D68" s="66"/>
    </row>
    <row r="69" spans="1:4" ht="18.75" hidden="1">
      <c r="A69" s="39" t="s">
        <v>43</v>
      </c>
      <c r="B69" s="34">
        <v>2210</v>
      </c>
      <c r="C69" s="82"/>
      <c r="D69" s="83"/>
    </row>
    <row r="70" spans="1:4" ht="18.75" hidden="1">
      <c r="A70" s="39" t="s">
        <v>49</v>
      </c>
      <c r="B70" s="34">
        <v>2210</v>
      </c>
      <c r="C70" s="65"/>
      <c r="D70" s="66"/>
    </row>
    <row r="71" spans="1:4" ht="18.75" hidden="1">
      <c r="A71" s="39" t="s">
        <v>47</v>
      </c>
      <c r="B71" s="34">
        <v>2210</v>
      </c>
      <c r="C71" s="65"/>
      <c r="D71" s="66"/>
    </row>
    <row r="72" spans="1:4" ht="18.75" hidden="1">
      <c r="A72" s="39" t="s">
        <v>46</v>
      </c>
      <c r="B72" s="34">
        <v>2210</v>
      </c>
      <c r="C72" s="65"/>
      <c r="D72" s="66"/>
    </row>
    <row r="73" spans="1:4" ht="18.75" hidden="1">
      <c r="A73" s="39" t="s">
        <v>48</v>
      </c>
      <c r="B73" s="40">
        <v>2210</v>
      </c>
      <c r="C73" s="65"/>
      <c r="D73" s="66"/>
    </row>
    <row r="74" spans="1:4" ht="18.75" hidden="1">
      <c r="A74" s="61"/>
      <c r="B74" s="62"/>
      <c r="C74" s="65"/>
      <c r="D74" s="66"/>
    </row>
    <row r="75" spans="1:4" ht="18.75">
      <c r="A75" s="61"/>
      <c r="B75" s="62"/>
      <c r="C75" s="63">
        <f>SUM(C57:D74)</f>
        <v>12706.17</v>
      </c>
      <c r="D75" s="64"/>
    </row>
    <row r="77" spans="1:4" ht="38.25" hidden="1" customHeight="1">
      <c r="A77" s="76" t="s">
        <v>66</v>
      </c>
      <c r="B77" s="84"/>
      <c r="C77" s="84"/>
      <c r="D77" s="84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2020-01-16T07:48:46Z</cp:lastPrinted>
  <dcterms:created xsi:type="dcterms:W3CDTF">2017-11-02T06:22:39Z</dcterms:created>
  <dcterms:modified xsi:type="dcterms:W3CDTF">2020-07-10T12:38:49Z</dcterms:modified>
</cp:coreProperties>
</file>