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 firstSheet="1" activeTab="4"/>
  </bookViews>
  <sheets>
    <sheet name="Новопразький НВК" sheetId="35" r:id="rId1"/>
    <sheet name="Новопразький НВО" sheetId="36" r:id="rId2"/>
    <sheet name="Новопразька ЗШ І-ІІ ст" sheetId="37" r:id="rId3"/>
    <sheet name="Шарівський НВК " sheetId="45" r:id="rId4"/>
    <sheet name="Пантазіївська філія" sheetId="53" r:id="rId5"/>
    <sheet name="Лист1" sheetId="51" r:id="rId6"/>
  </sheets>
  <calcPr calcId="125725"/>
</workbook>
</file>

<file path=xl/calcChain.xml><?xml version="1.0" encoding="utf-8"?>
<calcChain xmlns="http://schemas.openxmlformats.org/spreadsheetml/2006/main">
  <c r="C45" i="45"/>
  <c r="C45" i="36"/>
  <c r="C31"/>
  <c r="C44"/>
  <c r="D32"/>
  <c r="D31"/>
  <c r="C60" i="35"/>
  <c r="C32" i="36"/>
  <c r="C15" i="45"/>
  <c r="C13"/>
  <c r="C10"/>
  <c r="C7"/>
  <c r="C6"/>
  <c r="C7" i="36"/>
  <c r="C10"/>
  <c r="C6"/>
  <c r="D21" i="37"/>
  <c r="D10"/>
  <c r="D6"/>
  <c r="D45" i="45"/>
  <c r="D44" i="37"/>
  <c r="D43"/>
  <c r="D45" i="36"/>
  <c r="D44"/>
  <c r="C66" i="45"/>
  <c r="C56"/>
  <c r="D15"/>
  <c r="D13"/>
  <c r="D11"/>
  <c r="D10"/>
  <c r="D7" l="1"/>
  <c r="D6"/>
  <c r="C68" i="36"/>
  <c r="C66" i="37"/>
  <c r="D7"/>
  <c r="D10" i="36"/>
  <c r="D9"/>
  <c r="D7"/>
  <c r="D6"/>
  <c r="C69" i="35"/>
  <c r="C58" l="1"/>
  <c r="C73" i="53" l="1"/>
  <c r="D51"/>
  <c r="C51"/>
  <c r="E6" i="37"/>
  <c r="E8" i="36"/>
  <c r="E6"/>
  <c r="C44" i="51"/>
  <c r="D38" i="53"/>
  <c r="C38"/>
  <c r="E24"/>
  <c r="E23"/>
  <c r="E22"/>
  <c r="E21"/>
  <c r="E20"/>
  <c r="E19"/>
  <c r="E18"/>
  <c r="E17"/>
  <c r="E16"/>
  <c r="E15"/>
  <c r="E14"/>
  <c r="E13"/>
  <c r="E12"/>
  <c r="E11"/>
  <c r="E10"/>
  <c r="E8"/>
  <c r="C25"/>
  <c r="D25"/>
  <c r="E6"/>
  <c r="E7" i="45"/>
  <c r="E8"/>
  <c r="E10"/>
  <c r="E11"/>
  <c r="E12"/>
  <c r="E13"/>
  <c r="E14"/>
  <c r="E15"/>
  <c r="E16"/>
  <c r="E17"/>
  <c r="E18"/>
  <c r="E19"/>
  <c r="E20"/>
  <c r="E21"/>
  <c r="E22"/>
  <c r="E23"/>
  <c r="E24"/>
  <c r="E6"/>
  <c r="E7" i="37"/>
  <c r="E8"/>
  <c r="E10"/>
  <c r="E11"/>
  <c r="E12"/>
  <c r="E13"/>
  <c r="E14"/>
  <c r="E15"/>
  <c r="E16"/>
  <c r="E17"/>
  <c r="E18"/>
  <c r="E19"/>
  <c r="E20"/>
  <c r="E21"/>
  <c r="E22"/>
  <c r="E23"/>
  <c r="E24"/>
  <c r="E7" i="36"/>
  <c r="E10"/>
  <c r="E11"/>
  <c r="E12"/>
  <c r="E13"/>
  <c r="E14"/>
  <c r="E15"/>
  <c r="E16"/>
  <c r="E17"/>
  <c r="E18"/>
  <c r="E19"/>
  <c r="E20"/>
  <c r="E21"/>
  <c r="E22"/>
  <c r="E23"/>
  <c r="E24"/>
  <c r="E7" i="35"/>
  <c r="E8"/>
  <c r="E10"/>
  <c r="E11"/>
  <c r="E12"/>
  <c r="E13"/>
  <c r="E14"/>
  <c r="E15"/>
  <c r="E16"/>
  <c r="E17"/>
  <c r="E18"/>
  <c r="E19"/>
  <c r="E20"/>
  <c r="E21"/>
  <c r="E22"/>
  <c r="E23"/>
  <c r="E24"/>
  <c r="E6"/>
  <c r="E25" i="53" l="1"/>
  <c r="E7"/>
  <c r="D25" i="45" l="1"/>
  <c r="C73" l="1"/>
  <c r="C73" i="37"/>
  <c r="C75" i="36"/>
  <c r="C76" i="35"/>
  <c r="D25" i="37" l="1"/>
  <c r="D25" i="36"/>
  <c r="D25" i="35"/>
  <c r="C51" i="45" l="1"/>
  <c r="D51"/>
  <c r="C38"/>
  <c r="D38"/>
  <c r="C50" i="37"/>
  <c r="D50"/>
  <c r="D37"/>
  <c r="C37"/>
  <c r="C51" i="36"/>
  <c r="D51"/>
  <c r="D38"/>
  <c r="C38"/>
  <c r="C52" i="35"/>
  <c r="D52"/>
  <c r="D38"/>
  <c r="C38"/>
  <c r="C25" i="45" l="1"/>
  <c r="C25" i="37"/>
  <c r="C25" i="36"/>
  <c r="E25" i="45" l="1"/>
  <c r="E25" i="37"/>
  <c r="E25" i="36"/>
  <c r="C25" i="35"/>
  <c r="E25" l="1"/>
</calcChain>
</file>

<file path=xl/sharedStrings.xml><?xml version="1.0" encoding="utf-8"?>
<sst xmlns="http://schemas.openxmlformats.org/spreadsheetml/2006/main" count="370" uniqueCount="62">
  <si>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</si>
  <si>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</si>
  <si>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</si>
  <si>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</si>
  <si>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</si>
  <si>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</si>
  <si>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</si>
  <si>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</si>
  <si>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</si>
  <si>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</si>
  <si>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</si>
  <si>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</si>
  <si>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</si>
  <si>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</si>
  <si>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</si>
  <si>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</si>
  <si>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</si>
  <si>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</si>
  <si>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</si>
  <si>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</si>
  <si>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</si>
  <si>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</si>
  <si>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</si>
  <si>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</si>
  <si>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</si>
  <si>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</si>
  <si>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</si>
  <si>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</si>
  <si>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</si>
  <si>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</si>
  <si>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</si>
  <si>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</si>
  <si>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</si>
  <si>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</si>
  <si>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</si>
  <si>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</si>
  <si>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</si>
  <si>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</si>
  <si>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</si>
  <si>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</si>
  <si>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</si>
  <si>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</si>
  <si>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</si>
  <si>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</si>
  <si>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</si>
  <si>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</si>
  <si>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</si>
  <si>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</si>
  <si>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Інформація про перелік товарів,робіт і послуг отриманих як благодійна допомога станом на 01.03. 2019 року</t>
  </si>
  <si>
    <t xml:space="preserve">Кошторис та фінансовий звіт  про надходження та використання   коштів станом на 01.10.2019 року  </t>
  </si>
  <si>
    <t>Новопразький  навчально-виховний  комплекс Новопразької селищної ради Олександрійського району Кіровоградської області</t>
  </si>
  <si>
    <t>Новопразьке навчально-виховне об’єднання «загальноосвітня школа І-ІІІ ступенів – дошкільний навчальний заклад- позашкільний центр» Новопразької селищної ради Олександрійського району Кіровоградської області</t>
  </si>
  <si>
    <t>Новопразька загальноосвітня школа І-ІІ ступенів Новопразької селищної ради Олександрійського району Кіровоградської області</t>
  </si>
  <si>
    <t>Шарівський навчально-виховний комплекс «загальноосвітня школа І-ІІI ступенів –дошкільний навчальний заклад» Новопразької селищної ради Олександрійського району Кіровоградської області</t>
  </si>
  <si>
    <t>Пантазіївська філія Новопразького навчально- виховного комплексу Новопразької селищної ради Олександрійського району Кіровоградської області</t>
  </si>
  <si>
    <t xml:space="preserve">Кошторис та фінансовий звіт  про надходження та використання   коштів станом на 01.07.2020 року  </t>
  </si>
  <si>
    <t>Інформація про перелік товарів,робіт і послуг отриманих як благодійна допомога станом на 01.07. 2020 року</t>
  </si>
  <si>
    <t xml:space="preserve">Кошторис та фінансовий звіт  про надходження та використання   коштів станом на 01.10.2020 року  </t>
  </si>
  <si>
    <t>Інформація про перелік товарів,робіт і послуг отриманих як благодійна допомога станом на 01.10. 2020 року</t>
  </si>
  <si>
    <t>Медикаменти</t>
  </si>
  <si>
    <t>медикаменти</t>
  </si>
  <si>
    <t>Канцелярське приладдя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</si>
</sst>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NumberFormat="1" applyFont="1" applyBorder="1" applyAlignment="1">
      <alignment horizontal="left"/>
    </xf>
    <xf numFmtId="2" fontId="3" fillId="0" borderId="0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5" fillId="2" borderId="1" xfId="0" applyNumberFormat="1" applyFont="1" applyFill="1" applyBorder="1"/>
    <xf numFmtId="2" fontId="2" fillId="2" borderId="1" xfId="0" applyNumberFormat="1" applyFont="1" applyFill="1" applyBorder="1"/>
    <xf numFmtId="0" fontId="0" fillId="2" borderId="0" xfId="0" applyFill="1"/>
    <xf numFmtId="0" fontId="2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center" wrapText="1"/>
    </xf>
    <xf numFmtId="2" fontId="0" fillId="2" borderId="0" xfId="0" applyNumberFormat="1" applyFill="1"/>
    <xf numFmtId="16" fontId="0" fillId="2" borderId="0" xfId="0" applyNumberFormat="1" applyFill="1"/>
    <xf numFmtId="2" fontId="7" fillId="2" borderId="1" xfId="0" applyNumberFormat="1" applyFont="1" applyFill="1" applyBorder="1"/>
    <xf numFmtId="2" fontId="3" fillId="2" borderId="0" xfId="0" applyNumberFormat="1" applyFont="1" applyFill="1"/>
    <xf numFmtId="0" fontId="3" fillId="2" borderId="0" xfId="0" applyFont="1" applyFill="1"/>
    <xf numFmtId="0" fontId="0" fillId="0" borderId="1" xfId="0" applyBorder="1"/>
    <xf numFmtId="0" fontId="0" fillId="3" borderId="1" xfId="0" applyFill="1" applyBorder="1"/>
    <xf numFmtId="2" fontId="5" fillId="2" borderId="0" xfId="0" applyNumberFormat="1" applyFont="1" applyFill="1" applyBorder="1" applyAlignment="1"/>
    <xf numFmtId="2" fontId="5" fillId="2" borderId="1" xfId="0" applyNumberFormat="1" applyFont="1" applyFill="1" applyBorder="1" applyAlignment="1"/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9" fillId="2" borderId="3" xfId="0" applyNumberFormat="1" applyFont="1" applyFill="1" applyBorder="1" applyAlignment="1"/>
    <xf numFmtId="2" fontId="9" fillId="2" borderId="4" xfId="0" applyNumberFormat="1" applyFont="1" applyFill="1" applyBorder="1" applyAlignment="1"/>
    <xf numFmtId="2" fontId="5" fillId="2" borderId="3" xfId="0" applyNumberFormat="1" applyFont="1" applyFill="1" applyBorder="1" applyAlignment="1"/>
    <xf numFmtId="2" fontId="5" fillId="2" borderId="4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2" fillId="2" borderId="3" xfId="0" applyNumberFormat="1" applyFont="1" applyFill="1" applyBorder="1" applyAlignment="1"/>
    <xf numFmtId="2" fontId="2" fillId="2" borderId="4" xfId="0" applyNumberFormat="1" applyFont="1" applyFill="1" applyBorder="1" applyAlignment="1"/>
    <xf numFmtId="0" fontId="4" fillId="0" borderId="0" xfId="0" applyFont="1" applyAlignment="1">
      <alignment wrapText="1"/>
    </xf>
    <xf numFmtId="2" fontId="3" fillId="2" borderId="3" xfId="0" applyNumberFormat="1" applyFont="1" applyFill="1" applyBorder="1" applyAlignment="1"/>
    <xf numFmtId="2" fontId="3" fillId="2" borderId="4" xfId="0" applyNumberFormat="1" applyFont="1" applyFill="1" applyBorder="1" applyAlignment="1"/>
    <xf numFmtId="2" fontId="3" fillId="2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I76"/>
  <sheetViews>
    <sheetView workbookViewId="0">
      <selection activeCell="F5" sqref="F5:F143"/>
    </sheetView>
  </sheetViews>
  <sheetFormatPr defaultRowHeight="15"/>
  <cols>
    <col min="1" max="1" width="40.875" style="3" customWidth="1"/>
    <col min="2" max="2" width="9" style="1" customWidth="1"/>
    <col min="3" max="3" width="17.75" style="33" customWidth="1"/>
    <col min="4" max="4" width="15.25" style="33" customWidth="1"/>
    <col min="5" max="5" width="10" hidden="1" customWidth="1"/>
    <col min="6" max="6" width="11.125" customWidth="1"/>
  </cols>
  <sheetData>
    <row r="2" spans="1:6" ht="57" customHeight="1">
      <c r="A2" s="49" t="s">
        <v>57</v>
      </c>
      <c r="B2" s="50"/>
      <c r="C2" s="50"/>
      <c r="D2" s="50"/>
    </row>
    <row r="3" spans="1:6" ht="53.25" customHeight="1">
      <c r="A3" s="65" t="s">
        <v>50</v>
      </c>
      <c r="B3" s="66"/>
      <c r="C3" s="66"/>
      <c r="D3" s="66"/>
    </row>
    <row r="4" spans="1:6" ht="39.75" customHeight="1">
      <c r="A4" s="55" t="s">
        <v>24</v>
      </c>
      <c r="B4" s="56"/>
      <c r="C4" s="56"/>
      <c r="D4" s="56"/>
    </row>
    <row r="5" spans="1:6" s="2" customFormat="1" ht="75" customHeight="1">
      <c r="A5" s="8" t="s">
        <v>0</v>
      </c>
      <c r="B5" s="8" t="s">
        <v>1</v>
      </c>
      <c r="C5" s="35" t="s">
        <v>23</v>
      </c>
      <c r="D5" s="35" t="s">
        <v>17</v>
      </c>
    </row>
    <row r="6" spans="1:6" s="2" customFormat="1" ht="18.75">
      <c r="A6" s="17" t="s">
        <v>22</v>
      </c>
      <c r="B6" s="12">
        <v>2111</v>
      </c>
      <c r="C6" s="36">
        <v>5792730</v>
      </c>
      <c r="D6" s="37">
        <v>4430681.79</v>
      </c>
      <c r="E6" s="18">
        <f>C6-D6</f>
        <v>1362048.21</v>
      </c>
      <c r="F6" s="18"/>
    </row>
    <row r="7" spans="1:6" s="2" customFormat="1" ht="18.75">
      <c r="A7" s="17" t="s">
        <v>41</v>
      </c>
      <c r="B7" s="12">
        <v>2120</v>
      </c>
      <c r="C7" s="36">
        <v>1274390</v>
      </c>
      <c r="D7" s="37">
        <v>969334.95</v>
      </c>
      <c r="E7" s="18">
        <f t="shared" ref="E7:E25" si="0">C7-D7</f>
        <v>305055.05000000005</v>
      </c>
      <c r="F7" s="18"/>
    </row>
    <row r="8" spans="1:6" ht="37.5">
      <c r="A8" s="9" t="s">
        <v>2</v>
      </c>
      <c r="B8" s="12">
        <v>2210</v>
      </c>
      <c r="C8" s="16">
        <v>481305.59</v>
      </c>
      <c r="D8" s="16">
        <v>378486.86</v>
      </c>
      <c r="E8" s="18">
        <f t="shared" si="0"/>
        <v>102818.73000000004</v>
      </c>
      <c r="F8" s="18"/>
    </row>
    <row r="9" spans="1:6" ht="18.75">
      <c r="A9" s="25" t="s">
        <v>59</v>
      </c>
      <c r="B9" s="12">
        <v>2220</v>
      </c>
      <c r="C9" s="16">
        <v>8260</v>
      </c>
      <c r="D9" s="16">
        <v>8250.89</v>
      </c>
      <c r="E9" s="18"/>
      <c r="F9" s="18"/>
    </row>
    <row r="10" spans="1:6" ht="18.75">
      <c r="A10" s="9" t="s">
        <v>3</v>
      </c>
      <c r="B10" s="12">
        <v>2230</v>
      </c>
      <c r="C10" s="16">
        <v>424110</v>
      </c>
      <c r="D10" s="16">
        <v>132269.4</v>
      </c>
      <c r="E10" s="18">
        <f t="shared" si="0"/>
        <v>291840.59999999998</v>
      </c>
      <c r="F10" s="18"/>
    </row>
    <row r="11" spans="1:6" ht="18.75">
      <c r="A11" s="9" t="s">
        <v>4</v>
      </c>
      <c r="B11" s="12">
        <v>2240</v>
      </c>
      <c r="C11" s="16">
        <v>100860</v>
      </c>
      <c r="D11" s="16">
        <v>58040.88</v>
      </c>
      <c r="E11" s="18">
        <f t="shared" si="0"/>
        <v>42819.12</v>
      </c>
      <c r="F11" s="18"/>
    </row>
    <row r="12" spans="1:6" ht="18.75" hidden="1">
      <c r="A12" s="9" t="s">
        <v>5</v>
      </c>
      <c r="B12" s="12">
        <v>2250</v>
      </c>
      <c r="C12" s="16">
        <v>0</v>
      </c>
      <c r="D12" s="16"/>
      <c r="E12" s="18">
        <f t="shared" si="0"/>
        <v>0</v>
      </c>
      <c r="F12" s="18"/>
    </row>
    <row r="13" spans="1:6" ht="18.75" hidden="1">
      <c r="A13" s="9" t="s">
        <v>6</v>
      </c>
      <c r="B13" s="12">
        <v>2271</v>
      </c>
      <c r="C13" s="16"/>
      <c r="D13" s="16"/>
      <c r="E13" s="18">
        <f t="shared" si="0"/>
        <v>0</v>
      </c>
      <c r="F13" s="18"/>
    </row>
    <row r="14" spans="1:6" ht="37.5">
      <c r="A14" s="9" t="s">
        <v>7</v>
      </c>
      <c r="B14" s="12">
        <v>2272</v>
      </c>
      <c r="C14" s="16">
        <v>5500</v>
      </c>
      <c r="D14" s="16">
        <v>4731</v>
      </c>
      <c r="E14" s="18">
        <f t="shared" si="0"/>
        <v>769</v>
      </c>
      <c r="F14" s="18"/>
    </row>
    <row r="15" spans="1:6" ht="18.75">
      <c r="A15" s="9" t="s">
        <v>8</v>
      </c>
      <c r="B15" s="12">
        <v>2273</v>
      </c>
      <c r="C15" s="16">
        <v>53150</v>
      </c>
      <c r="D15" s="16">
        <v>32229.9</v>
      </c>
      <c r="E15" s="18">
        <f t="shared" si="0"/>
        <v>20920.099999999999</v>
      </c>
      <c r="F15" s="18"/>
    </row>
    <row r="16" spans="1:6" ht="18.75" hidden="1">
      <c r="A16" s="9" t="s">
        <v>9</v>
      </c>
      <c r="B16" s="12">
        <v>2274</v>
      </c>
      <c r="C16" s="16"/>
      <c r="D16" s="16"/>
      <c r="E16" s="18">
        <f t="shared" si="0"/>
        <v>0</v>
      </c>
      <c r="F16" s="18"/>
    </row>
    <row r="17" spans="1:9" ht="18.75">
      <c r="A17" s="9" t="s">
        <v>10</v>
      </c>
      <c r="B17" s="12">
        <v>2275</v>
      </c>
      <c r="C17" s="16">
        <v>866890</v>
      </c>
      <c r="D17" s="16"/>
      <c r="E17" s="18">
        <f t="shared" si="0"/>
        <v>866890</v>
      </c>
      <c r="F17" s="18"/>
    </row>
    <row r="18" spans="1:9" ht="33" customHeight="1">
      <c r="A18" s="9" t="s">
        <v>11</v>
      </c>
      <c r="B18" s="12">
        <v>2282</v>
      </c>
      <c r="C18" s="16">
        <v>2920</v>
      </c>
      <c r="D18" s="16">
        <v>2427</v>
      </c>
      <c r="E18" s="18">
        <f t="shared" si="0"/>
        <v>493</v>
      </c>
      <c r="F18" s="18"/>
    </row>
    <row r="19" spans="1:9" ht="18" hidden="1" customHeight="1">
      <c r="A19" s="9" t="s">
        <v>14</v>
      </c>
      <c r="B19" s="12">
        <v>2730</v>
      </c>
      <c r="C19" s="16"/>
      <c r="D19" s="16"/>
      <c r="E19" s="18">
        <f t="shared" si="0"/>
        <v>0</v>
      </c>
      <c r="F19" s="18"/>
    </row>
    <row r="20" spans="1:9" ht="15.75" customHeight="1">
      <c r="A20" s="9" t="s">
        <v>15</v>
      </c>
      <c r="B20" s="12">
        <v>2800</v>
      </c>
      <c r="C20" s="16">
        <v>18180</v>
      </c>
      <c r="D20" s="16">
        <v>18116.09</v>
      </c>
      <c r="E20" s="18">
        <f t="shared" si="0"/>
        <v>63.909999999999854</v>
      </c>
      <c r="F20" s="18"/>
    </row>
    <row r="21" spans="1:9" ht="35.25" customHeight="1">
      <c r="A21" s="9" t="s">
        <v>12</v>
      </c>
      <c r="B21" s="12">
        <v>3110</v>
      </c>
      <c r="C21" s="16">
        <v>111097</v>
      </c>
      <c r="D21" s="16">
        <v>108000</v>
      </c>
      <c r="E21" s="18">
        <f t="shared" si="0"/>
        <v>3097</v>
      </c>
      <c r="F21" s="18"/>
      <c r="H21" s="24"/>
    </row>
    <row r="22" spans="1:9" ht="37.5" hidden="1">
      <c r="A22" s="9" t="s">
        <v>20</v>
      </c>
      <c r="B22" s="12">
        <v>3122</v>
      </c>
      <c r="C22" s="16"/>
      <c r="D22" s="16"/>
      <c r="E22" s="18">
        <f t="shared" si="0"/>
        <v>0</v>
      </c>
      <c r="F22" s="18"/>
      <c r="I22" t="s">
        <v>19</v>
      </c>
    </row>
    <row r="23" spans="1:9" ht="18.75" hidden="1">
      <c r="A23" s="9" t="s">
        <v>21</v>
      </c>
      <c r="B23" s="12">
        <v>3132</v>
      </c>
      <c r="C23" s="16"/>
      <c r="D23" s="16"/>
      <c r="E23" s="18">
        <f t="shared" si="0"/>
        <v>0</v>
      </c>
      <c r="F23" s="18"/>
    </row>
    <row r="24" spans="1:9" ht="37.5" hidden="1">
      <c r="A24" s="21" t="s">
        <v>42</v>
      </c>
      <c r="B24" s="12">
        <v>3142</v>
      </c>
      <c r="C24" s="16"/>
      <c r="D24" s="16"/>
      <c r="E24" s="18">
        <f t="shared" si="0"/>
        <v>0</v>
      </c>
      <c r="F24" s="18"/>
    </row>
    <row r="25" spans="1:9" ht="18.75">
      <c r="A25" s="9" t="s">
        <v>13</v>
      </c>
      <c r="B25" s="10"/>
      <c r="C25" s="32">
        <f>SUM(C6:C24)</f>
        <v>9139392.5899999999</v>
      </c>
      <c r="D25" s="32">
        <f>SUM(D6:D24)</f>
        <v>6142568.7600000007</v>
      </c>
      <c r="E25" s="18">
        <f t="shared" si="0"/>
        <v>2996823.8299999991</v>
      </c>
      <c r="F25" s="18"/>
    </row>
    <row r="26" spans="1:9">
      <c r="C26" s="38"/>
      <c r="D26" s="38"/>
    </row>
    <row r="27" spans="1:9">
      <c r="C27" s="38"/>
      <c r="D27" s="38"/>
    </row>
    <row r="28" spans="1:9" ht="29.25" customHeight="1">
      <c r="A28" s="49" t="s">
        <v>25</v>
      </c>
      <c r="B28" s="57"/>
      <c r="C28" s="57"/>
      <c r="D28" s="57"/>
    </row>
    <row r="29" spans="1:9">
      <c r="D29" s="39"/>
    </row>
    <row r="30" spans="1:9" ht="75">
      <c r="A30" s="11" t="s">
        <v>0</v>
      </c>
      <c r="B30" s="11" t="s">
        <v>1</v>
      </c>
      <c r="C30" s="35" t="s">
        <v>23</v>
      </c>
      <c r="D30" s="35" t="s">
        <v>18</v>
      </c>
    </row>
    <row r="31" spans="1:9" ht="37.5">
      <c r="A31" s="9" t="s">
        <v>2</v>
      </c>
      <c r="B31" s="13">
        <v>2210</v>
      </c>
      <c r="C31" s="31">
        <v>240</v>
      </c>
      <c r="D31" s="31">
        <v>240</v>
      </c>
      <c r="F31" s="18"/>
    </row>
    <row r="32" spans="1:9" ht="18.75">
      <c r="A32" s="10" t="s">
        <v>3</v>
      </c>
      <c r="B32" s="13">
        <v>2230</v>
      </c>
      <c r="C32" s="31">
        <v>630</v>
      </c>
      <c r="D32" s="31">
        <v>630</v>
      </c>
      <c r="F32" s="18"/>
    </row>
    <row r="33" spans="1:6" ht="18.75" hidden="1">
      <c r="A33" s="10" t="s">
        <v>4</v>
      </c>
      <c r="B33" s="13">
        <v>2240</v>
      </c>
      <c r="C33" s="31"/>
      <c r="D33" s="31"/>
      <c r="F33" s="18"/>
    </row>
    <row r="34" spans="1:6" ht="18.75">
      <c r="A34" s="25" t="s">
        <v>10</v>
      </c>
      <c r="B34" s="13">
        <v>2275</v>
      </c>
      <c r="C34" s="31">
        <v>200</v>
      </c>
      <c r="D34" s="31">
        <v>200</v>
      </c>
      <c r="F34" s="18"/>
    </row>
    <row r="35" spans="1:6" ht="18.75" hidden="1">
      <c r="A35" s="9" t="s">
        <v>15</v>
      </c>
      <c r="B35" s="13">
        <v>2800</v>
      </c>
      <c r="C35" s="16"/>
      <c r="D35" s="16"/>
      <c r="F35" s="18"/>
    </row>
    <row r="36" spans="1:6" ht="37.5" hidden="1">
      <c r="A36" s="9" t="s">
        <v>12</v>
      </c>
      <c r="B36" s="13">
        <v>3110</v>
      </c>
      <c r="C36" s="16"/>
      <c r="D36" s="16"/>
      <c r="F36" s="18"/>
    </row>
    <row r="37" spans="1:6" ht="18.75" hidden="1">
      <c r="A37" s="14" t="s">
        <v>16</v>
      </c>
      <c r="B37" s="15">
        <v>3132</v>
      </c>
      <c r="C37" s="16"/>
      <c r="D37" s="16"/>
      <c r="F37" s="18"/>
    </row>
    <row r="38" spans="1:6" ht="18.75">
      <c r="A38" s="9" t="s">
        <v>13</v>
      </c>
      <c r="B38" s="13"/>
      <c r="C38" s="32">
        <f>SUM(C31:C37)</f>
        <v>1070</v>
      </c>
      <c r="D38" s="32">
        <f>SUM(D31:D37)</f>
        <v>1070</v>
      </c>
      <c r="F38" s="18"/>
    </row>
    <row r="39" spans="1:6">
      <c r="A39" s="1"/>
      <c r="B39" s="5"/>
      <c r="C39" s="38"/>
      <c r="D39" s="38"/>
    </row>
    <row r="40" spans="1:6">
      <c r="A40" s="1"/>
      <c r="B40" s="5"/>
      <c r="C40" s="38"/>
      <c r="D40" s="38"/>
    </row>
    <row r="41" spans="1:6">
      <c r="A41" s="1"/>
      <c r="B41" s="5"/>
      <c r="C41" s="38"/>
      <c r="D41" s="38"/>
    </row>
    <row r="42" spans="1:6" ht="35.25" customHeight="1">
      <c r="A42" s="51" t="s">
        <v>26</v>
      </c>
      <c r="B42" s="52"/>
      <c r="C42" s="52"/>
      <c r="D42" s="52"/>
    </row>
    <row r="43" spans="1:6">
      <c r="A43" s="1"/>
      <c r="B43" s="5"/>
      <c r="C43" s="38"/>
      <c r="D43" s="38"/>
    </row>
    <row r="44" spans="1:6" ht="75">
      <c r="A44" s="11" t="s">
        <v>0</v>
      </c>
      <c r="B44" s="11" t="s">
        <v>1</v>
      </c>
      <c r="C44" s="35" t="s">
        <v>23</v>
      </c>
      <c r="D44" s="35" t="s">
        <v>18</v>
      </c>
    </row>
    <row r="45" spans="1:6" ht="37.5">
      <c r="A45" s="9" t="s">
        <v>2</v>
      </c>
      <c r="B45" s="13">
        <v>2210</v>
      </c>
      <c r="C45" s="31">
        <v>6094.2</v>
      </c>
      <c r="D45" s="31">
        <v>6094.2</v>
      </c>
      <c r="F45" s="18"/>
    </row>
    <row r="46" spans="1:6" ht="18.75">
      <c r="A46" s="10" t="s">
        <v>3</v>
      </c>
      <c r="B46" s="13">
        <v>2230</v>
      </c>
      <c r="C46" s="31">
        <v>5784.76</v>
      </c>
      <c r="D46" s="31">
        <v>5784.76</v>
      </c>
      <c r="F46" s="18"/>
    </row>
    <row r="47" spans="1:6" ht="18.75" hidden="1">
      <c r="A47" s="10" t="s">
        <v>4</v>
      </c>
      <c r="B47" s="13">
        <v>2240</v>
      </c>
      <c r="C47" s="31"/>
      <c r="D47" s="31"/>
      <c r="F47" s="18"/>
    </row>
    <row r="48" spans="1:6" ht="18.75" hidden="1">
      <c r="A48" s="10" t="s">
        <v>10</v>
      </c>
      <c r="B48" s="13">
        <v>2275</v>
      </c>
      <c r="C48" s="31"/>
      <c r="D48" s="31"/>
      <c r="F48" s="18"/>
    </row>
    <row r="49" spans="1:6" ht="18.75" hidden="1">
      <c r="A49" s="9" t="s">
        <v>15</v>
      </c>
      <c r="B49" s="13">
        <v>2800</v>
      </c>
      <c r="C49" s="31"/>
      <c r="D49" s="31"/>
      <c r="F49" s="18"/>
    </row>
    <row r="50" spans="1:6" ht="37.5" hidden="1">
      <c r="A50" s="9" t="s">
        <v>12</v>
      </c>
      <c r="B50" s="13">
        <v>3110</v>
      </c>
      <c r="C50" s="31"/>
      <c r="D50" s="31"/>
      <c r="F50" s="18"/>
    </row>
    <row r="51" spans="1:6" ht="18.75" hidden="1">
      <c r="A51" s="14" t="s">
        <v>16</v>
      </c>
      <c r="B51" s="15">
        <v>3132</v>
      </c>
      <c r="C51" s="16"/>
      <c r="D51" s="16"/>
      <c r="F51" s="18"/>
    </row>
    <row r="52" spans="1:6" ht="18.75">
      <c r="A52" s="9" t="s">
        <v>13</v>
      </c>
      <c r="B52" s="13"/>
      <c r="C52" s="32">
        <f>C45+C46+C49+C50+C51</f>
        <v>11878.96</v>
      </c>
      <c r="D52" s="32">
        <f>D45+D46+D49+D50+D51</f>
        <v>11878.96</v>
      </c>
      <c r="F52" s="18"/>
    </row>
    <row r="55" spans="1:6" ht="35.25" customHeight="1">
      <c r="A55" s="51" t="s">
        <v>58</v>
      </c>
      <c r="B55" s="52"/>
      <c r="C55" s="52"/>
      <c r="D55" s="52"/>
    </row>
    <row r="57" spans="1:6" ht="18.75">
      <c r="A57" s="53" t="s">
        <v>48</v>
      </c>
      <c r="B57" s="54"/>
      <c r="C57" s="62" t="s">
        <v>28</v>
      </c>
      <c r="D57" s="63"/>
    </row>
    <row r="58" spans="1:6" ht="18.75">
      <c r="A58" s="25" t="s">
        <v>36</v>
      </c>
      <c r="B58" s="22">
        <v>2210</v>
      </c>
      <c r="C58" s="64">
        <f>260</f>
        <v>260</v>
      </c>
      <c r="D58" s="64"/>
    </row>
    <row r="59" spans="1:6" ht="18.75" hidden="1">
      <c r="A59" s="25" t="s">
        <v>30</v>
      </c>
      <c r="B59" s="22">
        <v>2210</v>
      </c>
      <c r="C59" s="58"/>
      <c r="D59" s="59"/>
    </row>
    <row r="60" spans="1:6" ht="18.75">
      <c r="A60" s="25" t="s">
        <v>33</v>
      </c>
      <c r="B60" s="22">
        <v>2210</v>
      </c>
      <c r="C60" s="60">
        <f>3360+2473.2+1</f>
        <v>5834.2</v>
      </c>
      <c r="D60" s="61"/>
    </row>
    <row r="61" spans="1:6" ht="18.75" hidden="1">
      <c r="A61" s="25" t="s">
        <v>38</v>
      </c>
      <c r="B61" s="23">
        <v>3110.221</v>
      </c>
      <c r="C61" s="58"/>
      <c r="D61" s="59"/>
    </row>
    <row r="62" spans="1:6" ht="18.75" hidden="1">
      <c r="A62" s="25" t="s">
        <v>29</v>
      </c>
      <c r="B62" s="22">
        <v>2210</v>
      </c>
      <c r="C62" s="60"/>
      <c r="D62" s="61"/>
    </row>
    <row r="63" spans="1:6" ht="18.75" hidden="1">
      <c r="A63" s="25" t="s">
        <v>31</v>
      </c>
      <c r="B63" s="22">
        <v>2210</v>
      </c>
      <c r="C63" s="58"/>
      <c r="D63" s="59"/>
    </row>
    <row r="64" spans="1:6" ht="18.75" hidden="1">
      <c r="A64" s="25" t="s">
        <v>37</v>
      </c>
      <c r="B64" s="22">
        <v>2210</v>
      </c>
      <c r="C64" s="58"/>
      <c r="D64" s="59"/>
    </row>
    <row r="65" spans="1:4" ht="18.75" hidden="1">
      <c r="A65" s="25" t="s">
        <v>32</v>
      </c>
      <c r="B65" s="22">
        <v>3110</v>
      </c>
      <c r="C65" s="60"/>
      <c r="D65" s="61"/>
    </row>
    <row r="66" spans="1:4" ht="18.75" hidden="1">
      <c r="A66" s="25" t="s">
        <v>34</v>
      </c>
      <c r="B66" s="22">
        <v>2210</v>
      </c>
      <c r="C66" s="60"/>
      <c r="D66" s="61"/>
    </row>
    <row r="67" spans="1:4" ht="18.75" hidden="1">
      <c r="A67" s="25" t="s">
        <v>35</v>
      </c>
      <c r="B67" s="22">
        <v>2210</v>
      </c>
      <c r="C67" s="60"/>
      <c r="D67" s="61"/>
    </row>
    <row r="68" spans="1:4" ht="18.75" hidden="1">
      <c r="A68" s="25" t="s">
        <v>47</v>
      </c>
      <c r="B68" s="22">
        <v>2240</v>
      </c>
      <c r="C68" s="60"/>
      <c r="D68" s="61"/>
    </row>
    <row r="69" spans="1:4" ht="18.75">
      <c r="A69" s="25" t="s">
        <v>39</v>
      </c>
      <c r="B69" s="22">
        <v>2230</v>
      </c>
      <c r="C69" s="60">
        <f>4824.96+959.8</f>
        <v>5784.76</v>
      </c>
      <c r="D69" s="61"/>
    </row>
    <row r="70" spans="1:4" ht="18.75" hidden="1">
      <c r="A70" s="25" t="s">
        <v>40</v>
      </c>
      <c r="B70" s="22">
        <v>2210</v>
      </c>
      <c r="C70" s="60"/>
      <c r="D70" s="61"/>
    </row>
    <row r="71" spans="1:4" ht="18.75" hidden="1">
      <c r="A71" s="25" t="s">
        <v>46</v>
      </c>
      <c r="B71" s="22">
        <v>2210</v>
      </c>
      <c r="C71" s="60"/>
      <c r="D71" s="61"/>
    </row>
    <row r="72" spans="1:4" ht="18.75" hidden="1">
      <c r="A72" s="25" t="s">
        <v>44</v>
      </c>
      <c r="B72" s="22">
        <v>2210</v>
      </c>
      <c r="C72" s="60"/>
      <c r="D72" s="61"/>
    </row>
    <row r="73" spans="1:4" ht="18.75" hidden="1">
      <c r="A73" s="25" t="s">
        <v>43</v>
      </c>
      <c r="B73" s="22">
        <v>2210</v>
      </c>
      <c r="C73" s="60"/>
      <c r="D73" s="61"/>
    </row>
    <row r="74" spans="1:4" ht="18.75" hidden="1">
      <c r="A74" s="25" t="s">
        <v>45</v>
      </c>
      <c r="B74" s="26">
        <v>2210</v>
      </c>
      <c r="C74" s="60"/>
      <c r="D74" s="61"/>
    </row>
    <row r="75" spans="1:4" ht="18.75">
      <c r="A75" s="47"/>
      <c r="B75" s="48"/>
      <c r="C75" s="60"/>
      <c r="D75" s="61"/>
    </row>
    <row r="76" spans="1:4" ht="18.75">
      <c r="A76" s="47"/>
      <c r="B76" s="48"/>
      <c r="C76" s="67">
        <f>SUM(C58:D75)</f>
        <v>11878.96</v>
      </c>
      <c r="D76" s="68"/>
    </row>
  </sheetData>
  <mergeCells count="29">
    <mergeCell ref="C69:D69"/>
    <mergeCell ref="A75:B75"/>
    <mergeCell ref="C75:D75"/>
    <mergeCell ref="A76:B76"/>
    <mergeCell ref="C76:D76"/>
    <mergeCell ref="C70:D70"/>
    <mergeCell ref="C71:D71"/>
    <mergeCell ref="C72:D72"/>
    <mergeCell ref="C73:D73"/>
    <mergeCell ref="C74:D74"/>
    <mergeCell ref="C64:D64"/>
    <mergeCell ref="C65:D65"/>
    <mergeCell ref="C66:D66"/>
    <mergeCell ref="C67:D67"/>
    <mergeCell ref="C68:D68"/>
    <mergeCell ref="A2:D2"/>
    <mergeCell ref="A4:D4"/>
    <mergeCell ref="A28:D28"/>
    <mergeCell ref="A42:D42"/>
    <mergeCell ref="C63:D63"/>
    <mergeCell ref="A55:D55"/>
    <mergeCell ref="C62:D62"/>
    <mergeCell ref="C59:D59"/>
    <mergeCell ref="C60:D60"/>
    <mergeCell ref="C61:D61"/>
    <mergeCell ref="A57:B57"/>
    <mergeCell ref="C57:D57"/>
    <mergeCell ref="C58:D58"/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I75"/>
  <sheetViews>
    <sheetView topLeftCell="A39" workbookViewId="0">
      <selection activeCell="F39" sqref="F1:F1048576"/>
    </sheetView>
  </sheetViews>
  <sheetFormatPr defaultRowHeight="15"/>
  <cols>
    <col min="1" max="1" width="40.875" style="3" customWidth="1"/>
    <col min="2" max="2" width="8.875" style="1" customWidth="1"/>
    <col min="3" max="3" width="17.875" style="33" customWidth="1"/>
    <col min="4" max="4" width="14.375" style="33" customWidth="1"/>
    <col min="5" max="5" width="10.625" hidden="1" customWidth="1"/>
    <col min="6" max="6" width="10.875" customWidth="1"/>
  </cols>
  <sheetData>
    <row r="2" spans="1:6" ht="66.75" customHeight="1">
      <c r="A2" s="49" t="s">
        <v>57</v>
      </c>
      <c r="B2" s="50"/>
      <c r="C2" s="50"/>
      <c r="D2" s="50"/>
    </row>
    <row r="3" spans="1:6" ht="83.25" customHeight="1">
      <c r="A3" s="65" t="s">
        <v>51</v>
      </c>
      <c r="B3" s="69"/>
      <c r="C3" s="69"/>
      <c r="D3" s="69"/>
    </row>
    <row r="4" spans="1:6" ht="39.75" customHeight="1">
      <c r="A4" s="55" t="s">
        <v>24</v>
      </c>
      <c r="B4" s="56"/>
      <c r="C4" s="56"/>
      <c r="D4" s="56"/>
    </row>
    <row r="5" spans="1:6" s="2" customFormat="1" ht="72.75" customHeight="1">
      <c r="A5" s="8" t="s">
        <v>0</v>
      </c>
      <c r="B5" s="8" t="s">
        <v>1</v>
      </c>
      <c r="C5" s="35" t="s">
        <v>23</v>
      </c>
      <c r="D5" s="35" t="s">
        <v>17</v>
      </c>
    </row>
    <row r="6" spans="1:6" s="2" customFormat="1" ht="18.75">
      <c r="A6" s="17" t="s">
        <v>22</v>
      </c>
      <c r="B6" s="12">
        <v>2111</v>
      </c>
      <c r="C6" s="37">
        <f>3558490+558540+75620</f>
        <v>4192650</v>
      </c>
      <c r="D6" s="37">
        <f>2482815.06+397463.98+23707.52</f>
        <v>2903986.56</v>
      </c>
      <c r="E6" s="18">
        <f>C6-D6</f>
        <v>1288663.44</v>
      </c>
      <c r="F6" s="18"/>
    </row>
    <row r="7" spans="1:6" s="2" customFormat="1" ht="18.75">
      <c r="A7" s="17" t="s">
        <v>41</v>
      </c>
      <c r="B7" s="12">
        <v>2120</v>
      </c>
      <c r="C7" s="37">
        <f>782870+122880+16640</f>
        <v>922390</v>
      </c>
      <c r="D7" s="37">
        <f>543649.08+92414.92+5215.66</f>
        <v>641279.66</v>
      </c>
      <c r="E7" s="18">
        <f t="shared" ref="E7:E25" si="0">C7-D7</f>
        <v>281110.33999999997</v>
      </c>
      <c r="F7" s="18"/>
    </row>
    <row r="8" spans="1:6" ht="37.5">
      <c r="A8" s="9" t="s">
        <v>2</v>
      </c>
      <c r="B8" s="12">
        <v>2210</v>
      </c>
      <c r="C8" s="16">
        <v>457990</v>
      </c>
      <c r="D8" s="16">
        <v>340089</v>
      </c>
      <c r="E8" s="18">
        <f t="shared" si="0"/>
        <v>117901</v>
      </c>
      <c r="F8" s="18"/>
    </row>
    <row r="9" spans="1:6" ht="18.75">
      <c r="A9" s="25" t="s">
        <v>60</v>
      </c>
      <c r="B9" s="12">
        <v>2220</v>
      </c>
      <c r="C9" s="16">
        <v>10340</v>
      </c>
      <c r="D9" s="16">
        <f>7260+3061.8</f>
        <v>10321.799999999999</v>
      </c>
      <c r="E9" s="18"/>
      <c r="F9" s="18"/>
    </row>
    <row r="10" spans="1:6" ht="18.75">
      <c r="A10" s="9" t="s">
        <v>3</v>
      </c>
      <c r="B10" s="12">
        <v>2230</v>
      </c>
      <c r="C10" s="16">
        <f>157610+179310</f>
        <v>336920</v>
      </c>
      <c r="D10" s="16">
        <f>69627.74+55696.64</f>
        <v>125324.38</v>
      </c>
      <c r="E10" s="18">
        <f t="shared" si="0"/>
        <v>211595.62</v>
      </c>
      <c r="F10" s="18"/>
    </row>
    <row r="11" spans="1:6" ht="18.75">
      <c r="A11" s="9" t="s">
        <v>4</v>
      </c>
      <c r="B11" s="12">
        <v>2240</v>
      </c>
      <c r="C11" s="16">
        <v>86740</v>
      </c>
      <c r="D11" s="16">
        <v>20026.77</v>
      </c>
      <c r="E11" s="18">
        <f t="shared" si="0"/>
        <v>66713.23</v>
      </c>
      <c r="F11" s="18"/>
    </row>
    <row r="12" spans="1:6" ht="18.75" hidden="1">
      <c r="A12" s="9" t="s">
        <v>5</v>
      </c>
      <c r="B12" s="12">
        <v>2250</v>
      </c>
      <c r="C12" s="16">
        <v>0</v>
      </c>
      <c r="D12" s="16"/>
      <c r="E12" s="18">
        <f t="shared" si="0"/>
        <v>0</v>
      </c>
      <c r="F12" s="18"/>
    </row>
    <row r="13" spans="1:6" ht="18.75" hidden="1">
      <c r="A13" s="9" t="s">
        <v>6</v>
      </c>
      <c r="B13" s="12">
        <v>2271</v>
      </c>
      <c r="C13" s="16"/>
      <c r="D13" s="16"/>
      <c r="E13" s="18">
        <f t="shared" si="0"/>
        <v>0</v>
      </c>
      <c r="F13" s="18"/>
    </row>
    <row r="14" spans="1:6" ht="37.5">
      <c r="A14" s="9" t="s">
        <v>7</v>
      </c>
      <c r="B14" s="12">
        <v>2272</v>
      </c>
      <c r="C14" s="16">
        <v>8800</v>
      </c>
      <c r="D14" s="16">
        <v>6723</v>
      </c>
      <c r="E14" s="18">
        <f t="shared" si="0"/>
        <v>2077</v>
      </c>
      <c r="F14" s="18"/>
    </row>
    <row r="15" spans="1:6" ht="18.75">
      <c r="A15" s="9" t="s">
        <v>8</v>
      </c>
      <c r="B15" s="12">
        <v>2273</v>
      </c>
      <c r="C15" s="16">
        <v>169870</v>
      </c>
      <c r="D15" s="16">
        <v>153599</v>
      </c>
      <c r="E15" s="18">
        <f t="shared" si="0"/>
        <v>16271</v>
      </c>
      <c r="F15" s="18"/>
    </row>
    <row r="16" spans="1:6" ht="18.75" hidden="1">
      <c r="A16" s="9" t="s">
        <v>9</v>
      </c>
      <c r="B16" s="12">
        <v>2274</v>
      </c>
      <c r="C16" s="16"/>
      <c r="D16" s="16"/>
      <c r="E16" s="18">
        <f t="shared" si="0"/>
        <v>0</v>
      </c>
      <c r="F16" s="18"/>
    </row>
    <row r="17" spans="1:9" ht="18.75">
      <c r="A17" s="9" t="s">
        <v>10</v>
      </c>
      <c r="B17" s="12">
        <v>2275</v>
      </c>
      <c r="C17" s="16">
        <v>819050</v>
      </c>
      <c r="D17" s="16"/>
      <c r="E17" s="18">
        <f t="shared" si="0"/>
        <v>819050</v>
      </c>
      <c r="F17" s="18"/>
    </row>
    <row r="18" spans="1:9" ht="33.75" customHeight="1">
      <c r="A18" s="9" t="s">
        <v>11</v>
      </c>
      <c r="B18" s="12">
        <v>2282</v>
      </c>
      <c r="C18" s="16">
        <v>2920</v>
      </c>
      <c r="D18" s="16">
        <v>1440</v>
      </c>
      <c r="E18" s="18">
        <f t="shared" si="0"/>
        <v>1480</v>
      </c>
      <c r="F18" s="18"/>
    </row>
    <row r="19" spans="1:9" ht="18" hidden="1" customHeight="1">
      <c r="A19" s="9" t="s">
        <v>14</v>
      </c>
      <c r="B19" s="12">
        <v>2730</v>
      </c>
      <c r="C19" s="16"/>
      <c r="D19" s="16"/>
      <c r="E19" s="18">
        <f t="shared" si="0"/>
        <v>0</v>
      </c>
      <c r="F19" s="18"/>
    </row>
    <row r="20" spans="1:9" ht="15.75" customHeight="1">
      <c r="A20" s="9" t="s">
        <v>15</v>
      </c>
      <c r="B20" s="12">
        <v>2800</v>
      </c>
      <c r="C20" s="16">
        <v>15360</v>
      </c>
      <c r="D20" s="16">
        <v>14167.93</v>
      </c>
      <c r="E20" s="18">
        <f t="shared" si="0"/>
        <v>1192.0699999999997</v>
      </c>
      <c r="F20" s="18"/>
    </row>
    <row r="21" spans="1:9" ht="36.75" customHeight="1">
      <c r="A21" s="9" t="s">
        <v>12</v>
      </c>
      <c r="B21" s="12">
        <v>3110</v>
      </c>
      <c r="C21" s="16">
        <v>66980</v>
      </c>
      <c r="D21" s="16">
        <v>63992</v>
      </c>
      <c r="E21" s="18">
        <f t="shared" si="0"/>
        <v>2988</v>
      </c>
      <c r="F21" s="18"/>
      <c r="H21" s="24"/>
    </row>
    <row r="22" spans="1:9" ht="37.5" hidden="1">
      <c r="A22" s="9" t="s">
        <v>20</v>
      </c>
      <c r="B22" s="12">
        <v>3122</v>
      </c>
      <c r="C22" s="16"/>
      <c r="D22" s="16"/>
      <c r="E22" s="18">
        <f t="shared" si="0"/>
        <v>0</v>
      </c>
      <c r="F22" s="18"/>
      <c r="I22" t="s">
        <v>19</v>
      </c>
    </row>
    <row r="23" spans="1:9" ht="18.75" hidden="1">
      <c r="A23" s="9" t="s">
        <v>21</v>
      </c>
      <c r="B23" s="12">
        <v>3132</v>
      </c>
      <c r="C23" s="16"/>
      <c r="D23" s="16"/>
      <c r="E23" s="18">
        <f t="shared" si="0"/>
        <v>0</v>
      </c>
      <c r="F23" s="18"/>
    </row>
    <row r="24" spans="1:9" ht="37.5" hidden="1">
      <c r="A24" s="21" t="s">
        <v>42</v>
      </c>
      <c r="B24" s="12">
        <v>3142</v>
      </c>
      <c r="C24" s="16"/>
      <c r="D24" s="16"/>
      <c r="E24" s="18">
        <f t="shared" si="0"/>
        <v>0</v>
      </c>
      <c r="F24" s="18"/>
    </row>
    <row r="25" spans="1:9" ht="18.75">
      <c r="A25" s="9" t="s">
        <v>13</v>
      </c>
      <c r="B25" s="10"/>
      <c r="C25" s="32">
        <f>SUM(C6:C24)</f>
        <v>7090010</v>
      </c>
      <c r="D25" s="40">
        <f>SUM(D6:D24)</f>
        <v>4280950.0999999996</v>
      </c>
      <c r="E25" s="18">
        <f t="shared" si="0"/>
        <v>2809059.9000000004</v>
      </c>
      <c r="F25" s="18"/>
    </row>
    <row r="26" spans="1:9">
      <c r="C26" s="38"/>
      <c r="D26" s="38"/>
    </row>
    <row r="27" spans="1:9" ht="15.75" customHeight="1">
      <c r="C27" s="38"/>
      <c r="D27" s="38"/>
    </row>
    <row r="28" spans="1:9" ht="30" customHeight="1">
      <c r="A28" s="49" t="s">
        <v>25</v>
      </c>
      <c r="B28" s="57"/>
      <c r="C28" s="57"/>
      <c r="D28" s="57"/>
    </row>
    <row r="29" spans="1:9">
      <c r="D29" s="39"/>
    </row>
    <row r="30" spans="1:9" ht="75">
      <c r="A30" s="11" t="s">
        <v>0</v>
      </c>
      <c r="B30" s="11" t="s">
        <v>1</v>
      </c>
      <c r="C30" s="35" t="s">
        <v>23</v>
      </c>
      <c r="D30" s="35" t="s">
        <v>18</v>
      </c>
    </row>
    <row r="31" spans="1:9" ht="37.5">
      <c r="A31" s="9" t="s">
        <v>2</v>
      </c>
      <c r="B31" s="13">
        <v>2210</v>
      </c>
      <c r="C31" s="31">
        <f>1.47+3780+1615</f>
        <v>5396.4699999999993</v>
      </c>
      <c r="D31" s="16">
        <f>1.47+840</f>
        <v>841.47</v>
      </c>
      <c r="F31" s="18"/>
    </row>
    <row r="32" spans="1:9" ht="18.75">
      <c r="A32" s="10" t="s">
        <v>3</v>
      </c>
      <c r="B32" s="13">
        <v>2230</v>
      </c>
      <c r="C32" s="31">
        <f>3970+29290</f>
        <v>33260</v>
      </c>
      <c r="D32" s="31">
        <f>3944+19274</f>
        <v>23218</v>
      </c>
      <c r="F32" s="18"/>
    </row>
    <row r="33" spans="1:6" ht="18.75" hidden="1">
      <c r="A33" s="10" t="s">
        <v>4</v>
      </c>
      <c r="B33" s="13">
        <v>2240</v>
      </c>
      <c r="C33" s="31"/>
      <c r="D33" s="31"/>
      <c r="F33" s="18"/>
    </row>
    <row r="34" spans="1:6" ht="18.75">
      <c r="A34" s="25" t="s">
        <v>10</v>
      </c>
      <c r="B34" s="27">
        <v>2275</v>
      </c>
      <c r="C34" s="31">
        <v>100</v>
      </c>
      <c r="D34" s="31">
        <v>100</v>
      </c>
      <c r="F34" s="18"/>
    </row>
    <row r="35" spans="1:6" ht="18.75" hidden="1">
      <c r="A35" s="9" t="s">
        <v>15</v>
      </c>
      <c r="B35" s="13">
        <v>2800</v>
      </c>
      <c r="C35" s="31"/>
      <c r="D35" s="31"/>
      <c r="F35" s="18"/>
    </row>
    <row r="36" spans="1:6" ht="37.5" hidden="1">
      <c r="A36" s="9" t="s">
        <v>12</v>
      </c>
      <c r="B36" s="13">
        <v>3110</v>
      </c>
      <c r="C36" s="16"/>
      <c r="D36" s="31"/>
      <c r="F36" s="18"/>
    </row>
    <row r="37" spans="1:6" ht="18.75" hidden="1">
      <c r="A37" s="14" t="s">
        <v>16</v>
      </c>
      <c r="B37" s="15">
        <v>3132</v>
      </c>
      <c r="C37" s="16"/>
      <c r="D37" s="16"/>
      <c r="F37" s="18"/>
    </row>
    <row r="38" spans="1:6" ht="18.75">
      <c r="A38" s="9" t="s">
        <v>13</v>
      </c>
      <c r="B38" s="13"/>
      <c r="C38" s="32">
        <f>SUM(C31:C37)</f>
        <v>38756.47</v>
      </c>
      <c r="D38" s="32">
        <f>SUM(D31:D37)</f>
        <v>24159.47</v>
      </c>
      <c r="F38" s="18"/>
    </row>
    <row r="39" spans="1:6">
      <c r="A39" s="1"/>
      <c r="B39" s="5"/>
      <c r="C39" s="38"/>
      <c r="D39" s="38"/>
    </row>
    <row r="40" spans="1:6">
      <c r="A40" s="1"/>
      <c r="B40" s="5"/>
      <c r="C40" s="38"/>
      <c r="D40" s="38"/>
    </row>
    <row r="41" spans="1:6" ht="35.25" customHeight="1">
      <c r="A41" s="51" t="s">
        <v>26</v>
      </c>
      <c r="B41" s="52"/>
      <c r="C41" s="52"/>
      <c r="D41" s="52"/>
    </row>
    <row r="42" spans="1:6">
      <c r="A42" s="1"/>
      <c r="B42" s="5"/>
      <c r="C42" s="38"/>
      <c r="D42" s="38"/>
    </row>
    <row r="43" spans="1:6" ht="75">
      <c r="A43" s="11" t="s">
        <v>0</v>
      </c>
      <c r="B43" s="11" t="s">
        <v>1</v>
      </c>
      <c r="C43" s="35" t="s">
        <v>23</v>
      </c>
      <c r="D43" s="35" t="s">
        <v>18</v>
      </c>
    </row>
    <row r="44" spans="1:6" ht="37.5">
      <c r="A44" s="9" t="s">
        <v>2</v>
      </c>
      <c r="B44" s="13">
        <v>2210</v>
      </c>
      <c r="C44" s="31">
        <f>2615+14.59</f>
        <v>2629.59</v>
      </c>
      <c r="D44" s="31">
        <f>2615+14.59</f>
        <v>2629.59</v>
      </c>
      <c r="F44" s="18"/>
    </row>
    <row r="45" spans="1:6" ht="18.75">
      <c r="A45" s="10" t="s">
        <v>3</v>
      </c>
      <c r="B45" s="13">
        <v>2230</v>
      </c>
      <c r="C45" s="31">
        <f>2898.3+4886.79</f>
        <v>7785.09</v>
      </c>
      <c r="D45" s="31">
        <f>2898.3+4886.79</f>
        <v>7785.09</v>
      </c>
      <c r="F45" s="18"/>
    </row>
    <row r="46" spans="1:6" ht="18.75" hidden="1">
      <c r="A46" s="10" t="s">
        <v>4</v>
      </c>
      <c r="B46" s="13">
        <v>2240</v>
      </c>
      <c r="C46" s="31"/>
      <c r="D46" s="31"/>
      <c r="F46" s="18"/>
    </row>
    <row r="47" spans="1:6" ht="18.75" hidden="1">
      <c r="A47" s="10" t="s">
        <v>10</v>
      </c>
      <c r="B47" s="13">
        <v>2275</v>
      </c>
      <c r="C47" s="31"/>
      <c r="D47" s="31"/>
      <c r="F47" s="18"/>
    </row>
    <row r="48" spans="1:6" ht="18.75" hidden="1">
      <c r="A48" s="9" t="s">
        <v>15</v>
      </c>
      <c r="B48" s="13">
        <v>2800</v>
      </c>
      <c r="C48" s="31"/>
      <c r="D48" s="31"/>
      <c r="F48" s="18"/>
    </row>
    <row r="49" spans="1:6" ht="37.5" hidden="1">
      <c r="A49" s="9" t="s">
        <v>12</v>
      </c>
      <c r="B49" s="13">
        <v>3110</v>
      </c>
      <c r="C49" s="31"/>
      <c r="D49" s="31"/>
      <c r="F49" s="18"/>
    </row>
    <row r="50" spans="1:6" ht="18.75" hidden="1">
      <c r="A50" s="14" t="s">
        <v>16</v>
      </c>
      <c r="B50" s="15">
        <v>3132</v>
      </c>
      <c r="C50" s="16"/>
      <c r="D50" s="16"/>
      <c r="F50" s="18"/>
    </row>
    <row r="51" spans="1:6" ht="18.75">
      <c r="A51" s="9" t="s">
        <v>13</v>
      </c>
      <c r="B51" s="13"/>
      <c r="C51" s="32">
        <f>C44+C45+C48+C49+C50</f>
        <v>10414.68</v>
      </c>
      <c r="D51" s="32">
        <f>D44+D45+D48+D49+D50</f>
        <v>10414.68</v>
      </c>
      <c r="F51" s="18"/>
    </row>
    <row r="54" spans="1:6" ht="34.5" customHeight="1">
      <c r="A54" s="51" t="s">
        <v>58</v>
      </c>
      <c r="B54" s="52"/>
      <c r="C54" s="52"/>
      <c r="D54" s="52"/>
    </row>
    <row r="56" spans="1:6" ht="18.75">
      <c r="A56" s="53" t="s">
        <v>48</v>
      </c>
      <c r="B56" s="54"/>
      <c r="C56" s="62" t="s">
        <v>28</v>
      </c>
      <c r="D56" s="63"/>
    </row>
    <row r="57" spans="1:6" ht="18.75">
      <c r="A57" s="25" t="s">
        <v>36</v>
      </c>
      <c r="B57" s="22">
        <v>2210</v>
      </c>
      <c r="C57" s="64">
        <v>2629.59</v>
      </c>
      <c r="D57" s="64"/>
    </row>
    <row r="58" spans="1:6" ht="18.75" hidden="1">
      <c r="A58" s="25" t="s">
        <v>30</v>
      </c>
      <c r="B58" s="22">
        <v>2210</v>
      </c>
      <c r="C58" s="58"/>
      <c r="D58" s="59"/>
    </row>
    <row r="59" spans="1:6" ht="18.75" hidden="1">
      <c r="A59" s="25" t="s">
        <v>33</v>
      </c>
      <c r="B59" s="22">
        <v>2210</v>
      </c>
      <c r="C59" s="58"/>
      <c r="D59" s="59"/>
    </row>
    <row r="60" spans="1:6" ht="18.75" hidden="1">
      <c r="A60" s="25" t="s">
        <v>38</v>
      </c>
      <c r="B60" s="23">
        <v>3110.221</v>
      </c>
      <c r="C60" s="58"/>
      <c r="D60" s="59"/>
    </row>
    <row r="61" spans="1:6" ht="18.75" hidden="1">
      <c r="A61" s="25" t="s">
        <v>61</v>
      </c>
      <c r="B61" s="22">
        <v>2210</v>
      </c>
      <c r="C61" s="58"/>
      <c r="D61" s="59"/>
    </row>
    <row r="62" spans="1:6" ht="18.75" hidden="1">
      <c r="A62" s="25" t="s">
        <v>31</v>
      </c>
      <c r="B62" s="22">
        <v>2210</v>
      </c>
      <c r="C62" s="58"/>
      <c r="D62" s="59"/>
    </row>
    <row r="63" spans="1:6" ht="18.75" hidden="1">
      <c r="A63" s="25" t="s">
        <v>37</v>
      </c>
      <c r="B63" s="22">
        <v>2210</v>
      </c>
      <c r="C63" s="58"/>
      <c r="D63" s="59"/>
    </row>
    <row r="64" spans="1:6" ht="18.75" hidden="1">
      <c r="A64" s="25" t="s">
        <v>32</v>
      </c>
      <c r="B64" s="22">
        <v>3110</v>
      </c>
      <c r="C64" s="60"/>
      <c r="D64" s="61"/>
    </row>
    <row r="65" spans="1:4" ht="18.75" hidden="1">
      <c r="A65" s="25" t="s">
        <v>34</v>
      </c>
      <c r="B65" s="22">
        <v>2210</v>
      </c>
      <c r="C65" s="58"/>
      <c r="D65" s="59"/>
    </row>
    <row r="66" spans="1:4" ht="18.75" hidden="1">
      <c r="A66" s="25" t="s">
        <v>35</v>
      </c>
      <c r="B66" s="22">
        <v>2210</v>
      </c>
      <c r="C66" s="58"/>
      <c r="D66" s="59"/>
    </row>
    <row r="67" spans="1:4" ht="18.75" hidden="1">
      <c r="A67" s="25" t="s">
        <v>47</v>
      </c>
      <c r="B67" s="22">
        <v>2240</v>
      </c>
      <c r="C67" s="58"/>
      <c r="D67" s="59"/>
    </row>
    <row r="68" spans="1:4" ht="18.75">
      <c r="A68" s="25" t="s">
        <v>39</v>
      </c>
      <c r="B68" s="22">
        <v>2230</v>
      </c>
      <c r="C68" s="60">
        <f>6584.25+167.28+551.48+482.08</f>
        <v>7785.09</v>
      </c>
      <c r="D68" s="61"/>
    </row>
    <row r="69" spans="1:4" ht="18.75" hidden="1">
      <c r="A69" s="25" t="s">
        <v>40</v>
      </c>
      <c r="B69" s="22">
        <v>2210</v>
      </c>
      <c r="C69" s="58"/>
      <c r="D69" s="59"/>
    </row>
    <row r="70" spans="1:4" ht="18.75" hidden="1">
      <c r="A70" s="25" t="s">
        <v>46</v>
      </c>
      <c r="B70" s="22">
        <v>2210</v>
      </c>
      <c r="C70" s="60"/>
      <c r="D70" s="61"/>
    </row>
    <row r="71" spans="1:4" ht="18.75" hidden="1">
      <c r="A71" s="25" t="s">
        <v>44</v>
      </c>
      <c r="B71" s="22">
        <v>2210</v>
      </c>
      <c r="C71" s="60"/>
      <c r="D71" s="61"/>
    </row>
    <row r="72" spans="1:4" ht="18.75" hidden="1">
      <c r="A72" s="25" t="s">
        <v>43</v>
      </c>
      <c r="B72" s="22">
        <v>2210</v>
      </c>
      <c r="C72" s="60"/>
      <c r="D72" s="61"/>
    </row>
    <row r="73" spans="1:4" ht="18.75" hidden="1">
      <c r="A73" s="25" t="s">
        <v>45</v>
      </c>
      <c r="B73" s="26">
        <v>2210</v>
      </c>
      <c r="C73" s="60"/>
      <c r="D73" s="61"/>
    </row>
    <row r="74" spans="1:4" ht="18.75">
      <c r="A74" s="47"/>
      <c r="B74" s="48"/>
      <c r="C74" s="60"/>
      <c r="D74" s="61"/>
    </row>
    <row r="75" spans="1:4" ht="18.75">
      <c r="A75" s="47"/>
      <c r="B75" s="48"/>
      <c r="C75" s="67">
        <f>SUM(C57:D74)</f>
        <v>10414.68</v>
      </c>
      <c r="D75" s="68"/>
    </row>
  </sheetData>
  <mergeCells count="29">
    <mergeCell ref="C68:D68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  <mergeCell ref="C63:D63"/>
    <mergeCell ref="C64:D64"/>
    <mergeCell ref="C65:D65"/>
    <mergeCell ref="C66:D66"/>
    <mergeCell ref="C67:D67"/>
    <mergeCell ref="A2:D2"/>
    <mergeCell ref="A4:D4"/>
    <mergeCell ref="A28:D28"/>
    <mergeCell ref="A41:D41"/>
    <mergeCell ref="C62:D62"/>
    <mergeCell ref="A54:D54"/>
    <mergeCell ref="C61:D61"/>
    <mergeCell ref="C58:D58"/>
    <mergeCell ref="C59:D59"/>
    <mergeCell ref="C60:D60"/>
    <mergeCell ref="A56:B56"/>
    <mergeCell ref="C56:D56"/>
    <mergeCell ref="C57:D57"/>
    <mergeCell ref="A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I73"/>
  <sheetViews>
    <sheetView workbookViewId="0">
      <selection activeCell="F1" sqref="F1:F1048576"/>
    </sheetView>
  </sheetViews>
  <sheetFormatPr defaultRowHeight="15"/>
  <cols>
    <col min="1" max="1" width="40.875" style="3" customWidth="1"/>
    <col min="2" max="2" width="9" style="1" customWidth="1"/>
    <col min="3" max="3" width="17.375" style="33" customWidth="1"/>
    <col min="4" max="4" width="16" style="33" customWidth="1"/>
    <col min="5" max="5" width="10.25" hidden="1" customWidth="1"/>
    <col min="6" max="6" width="11.125" customWidth="1"/>
  </cols>
  <sheetData>
    <row r="2" spans="1:6" ht="45.75" customHeight="1">
      <c r="A2" s="49" t="s">
        <v>57</v>
      </c>
      <c r="B2" s="50"/>
      <c r="C2" s="50"/>
      <c r="D2" s="50"/>
    </row>
    <row r="3" spans="1:6" ht="52.5" customHeight="1">
      <c r="A3" s="65" t="s">
        <v>52</v>
      </c>
      <c r="B3" s="69"/>
      <c r="C3" s="69"/>
      <c r="D3" s="69"/>
    </row>
    <row r="4" spans="1:6" ht="40.5" customHeight="1">
      <c r="A4" s="55" t="s">
        <v>24</v>
      </c>
      <c r="B4" s="56"/>
      <c r="C4" s="56"/>
      <c r="D4" s="56"/>
    </row>
    <row r="5" spans="1:6" s="2" customFormat="1" ht="73.5" customHeight="1">
      <c r="A5" s="8" t="s">
        <v>0</v>
      </c>
      <c r="B5" s="8" t="s">
        <v>1</v>
      </c>
      <c r="C5" s="35" t="s">
        <v>23</v>
      </c>
      <c r="D5" s="35" t="s">
        <v>17</v>
      </c>
    </row>
    <row r="6" spans="1:6" s="2" customFormat="1" ht="18.75">
      <c r="A6" s="17" t="s">
        <v>22</v>
      </c>
      <c r="B6" s="12">
        <v>2111</v>
      </c>
      <c r="C6" s="37">
        <v>2501588</v>
      </c>
      <c r="D6" s="37">
        <f>1693195.49+5660.16</f>
        <v>1698855.65</v>
      </c>
      <c r="E6" s="18">
        <f>C6-D6</f>
        <v>802732.35000000009</v>
      </c>
      <c r="F6" s="18"/>
    </row>
    <row r="7" spans="1:6" s="2" customFormat="1" ht="18.75">
      <c r="A7" s="17" t="s">
        <v>41</v>
      </c>
      <c r="B7" s="12">
        <v>2120</v>
      </c>
      <c r="C7" s="37">
        <v>550350</v>
      </c>
      <c r="D7" s="37">
        <f>372405.03+1245.23</f>
        <v>373650.26</v>
      </c>
      <c r="E7" s="18">
        <f t="shared" ref="E7:E25" si="0">C7-D7</f>
        <v>176699.74</v>
      </c>
      <c r="F7" s="18"/>
    </row>
    <row r="8" spans="1:6" ht="37.5">
      <c r="A8" s="9" t="s">
        <v>2</v>
      </c>
      <c r="B8" s="12">
        <v>2210</v>
      </c>
      <c r="C8" s="16">
        <v>237410</v>
      </c>
      <c r="D8" s="16">
        <v>65565</v>
      </c>
      <c r="E8" s="18">
        <f t="shared" si="0"/>
        <v>171845</v>
      </c>
      <c r="F8" s="18"/>
    </row>
    <row r="9" spans="1:6" ht="18.75">
      <c r="A9" s="25" t="s">
        <v>59</v>
      </c>
      <c r="B9" s="12">
        <v>2220</v>
      </c>
      <c r="C9" s="16">
        <v>3070</v>
      </c>
      <c r="D9" s="16">
        <v>3061.8</v>
      </c>
      <c r="E9" s="18"/>
      <c r="F9" s="18"/>
    </row>
    <row r="10" spans="1:6" ht="18.75">
      <c r="A10" s="9" t="s">
        <v>3</v>
      </c>
      <c r="B10" s="12">
        <v>2230</v>
      </c>
      <c r="C10" s="16">
        <v>63340</v>
      </c>
      <c r="D10" s="16">
        <f>24476.4</f>
        <v>24476.400000000001</v>
      </c>
      <c r="E10" s="18">
        <f t="shared" si="0"/>
        <v>38863.599999999999</v>
      </c>
      <c r="F10" s="18"/>
    </row>
    <row r="11" spans="1:6" ht="18.75">
      <c r="A11" s="9" t="s">
        <v>4</v>
      </c>
      <c r="B11" s="12">
        <v>2240</v>
      </c>
      <c r="C11" s="16">
        <v>109530</v>
      </c>
      <c r="D11" s="16">
        <v>79384.14</v>
      </c>
      <c r="E11" s="18">
        <f t="shared" si="0"/>
        <v>30145.86</v>
      </c>
      <c r="F11" s="18"/>
    </row>
    <row r="12" spans="1:6" ht="18.75" hidden="1">
      <c r="A12" s="9" t="s">
        <v>5</v>
      </c>
      <c r="B12" s="12">
        <v>2250</v>
      </c>
      <c r="C12" s="16">
        <v>0</v>
      </c>
      <c r="D12" s="16"/>
      <c r="E12" s="18">
        <f t="shared" si="0"/>
        <v>0</v>
      </c>
      <c r="F12" s="18"/>
    </row>
    <row r="13" spans="1:6" ht="18.75" hidden="1">
      <c r="A13" s="9" t="s">
        <v>6</v>
      </c>
      <c r="B13" s="12">
        <v>2271</v>
      </c>
      <c r="C13" s="16"/>
      <c r="D13" s="16"/>
      <c r="E13" s="18">
        <f t="shared" si="0"/>
        <v>0</v>
      </c>
      <c r="F13" s="18"/>
    </row>
    <row r="14" spans="1:6" ht="37.5">
      <c r="A14" s="9" t="s">
        <v>7</v>
      </c>
      <c r="B14" s="12">
        <v>2272</v>
      </c>
      <c r="C14" s="16">
        <v>2630</v>
      </c>
      <c r="D14" s="16">
        <v>1261.5999999999999</v>
      </c>
      <c r="E14" s="18">
        <f t="shared" si="0"/>
        <v>1368.4</v>
      </c>
      <c r="F14" s="18"/>
    </row>
    <row r="15" spans="1:6" ht="18.75">
      <c r="A15" s="9" t="s">
        <v>8</v>
      </c>
      <c r="B15" s="12">
        <v>2273</v>
      </c>
      <c r="C15" s="16">
        <v>76180</v>
      </c>
      <c r="D15" s="16">
        <v>45042.46</v>
      </c>
      <c r="E15" s="18">
        <f t="shared" si="0"/>
        <v>31137.54</v>
      </c>
      <c r="F15" s="18"/>
    </row>
    <row r="16" spans="1:6" ht="18.75" hidden="1">
      <c r="A16" s="9" t="s">
        <v>9</v>
      </c>
      <c r="B16" s="12">
        <v>2274</v>
      </c>
      <c r="C16" s="16"/>
      <c r="D16" s="16"/>
      <c r="E16" s="18">
        <f t="shared" si="0"/>
        <v>0</v>
      </c>
      <c r="F16" s="18"/>
    </row>
    <row r="17" spans="1:9" ht="18.75">
      <c r="A17" s="9" t="s">
        <v>10</v>
      </c>
      <c r="B17" s="12">
        <v>2275</v>
      </c>
      <c r="C17" s="16">
        <v>567960</v>
      </c>
      <c r="D17" s="16"/>
      <c r="E17" s="18">
        <f t="shared" si="0"/>
        <v>567960</v>
      </c>
      <c r="F17" s="18"/>
    </row>
    <row r="18" spans="1:9" ht="35.25" customHeight="1">
      <c r="A18" s="9" t="s">
        <v>11</v>
      </c>
      <c r="B18" s="12">
        <v>2282</v>
      </c>
      <c r="C18" s="16">
        <v>2310</v>
      </c>
      <c r="D18" s="16">
        <v>1440</v>
      </c>
      <c r="E18" s="18">
        <f t="shared" si="0"/>
        <v>870</v>
      </c>
      <c r="F18" s="18"/>
    </row>
    <row r="19" spans="1:9" ht="18" hidden="1" customHeight="1">
      <c r="A19" s="9" t="s">
        <v>14</v>
      </c>
      <c r="B19" s="12">
        <v>2730</v>
      </c>
      <c r="C19" s="16"/>
      <c r="D19" s="16"/>
      <c r="E19" s="18">
        <f t="shared" si="0"/>
        <v>0</v>
      </c>
      <c r="F19" s="18"/>
    </row>
    <row r="20" spans="1:9" ht="15.75" customHeight="1">
      <c r="A20" s="9" t="s">
        <v>15</v>
      </c>
      <c r="B20" s="12">
        <v>2800</v>
      </c>
      <c r="C20" s="16">
        <v>10440</v>
      </c>
      <c r="D20" s="16">
        <v>9428.4500000000007</v>
      </c>
      <c r="E20" s="18">
        <f t="shared" si="0"/>
        <v>1011.5499999999993</v>
      </c>
      <c r="F20" s="18"/>
    </row>
    <row r="21" spans="1:9" ht="36" customHeight="1">
      <c r="A21" s="9" t="s">
        <v>12</v>
      </c>
      <c r="B21" s="12">
        <v>3110</v>
      </c>
      <c r="C21" s="16">
        <v>88166</v>
      </c>
      <c r="D21" s="16">
        <f>54000+27200-6014</f>
        <v>75186</v>
      </c>
      <c r="E21" s="18">
        <f t="shared" si="0"/>
        <v>12980</v>
      </c>
      <c r="F21" s="18"/>
    </row>
    <row r="22" spans="1:9" ht="37.5" hidden="1">
      <c r="A22" s="9" t="s">
        <v>20</v>
      </c>
      <c r="B22" s="12">
        <v>3122</v>
      </c>
      <c r="C22" s="16"/>
      <c r="D22" s="16"/>
      <c r="E22" s="18">
        <f t="shared" si="0"/>
        <v>0</v>
      </c>
      <c r="F22" s="18"/>
      <c r="I22" t="s">
        <v>19</v>
      </c>
    </row>
    <row r="23" spans="1:9" ht="18.75" hidden="1">
      <c r="A23" s="9" t="s">
        <v>21</v>
      </c>
      <c r="B23" s="12">
        <v>3132</v>
      </c>
      <c r="C23" s="16"/>
      <c r="D23" s="16"/>
      <c r="E23" s="18">
        <f t="shared" si="0"/>
        <v>0</v>
      </c>
      <c r="F23" s="18"/>
    </row>
    <row r="24" spans="1:9" ht="37.5" hidden="1">
      <c r="A24" s="21" t="s">
        <v>42</v>
      </c>
      <c r="B24" s="12">
        <v>3142</v>
      </c>
      <c r="C24" s="16"/>
      <c r="D24" s="16"/>
      <c r="E24" s="18">
        <f t="shared" si="0"/>
        <v>0</v>
      </c>
      <c r="F24" s="18"/>
    </row>
    <row r="25" spans="1:9" ht="18.75">
      <c r="A25" s="9" t="s">
        <v>13</v>
      </c>
      <c r="B25" s="12"/>
      <c r="C25" s="32">
        <f>SUM(C6:C24)</f>
        <v>4212974</v>
      </c>
      <c r="D25" s="32">
        <f>SUM(D6:D24)</f>
        <v>2377351.7600000002</v>
      </c>
      <c r="E25" s="18">
        <f t="shared" si="0"/>
        <v>1835622.2399999998</v>
      </c>
      <c r="F25" s="18"/>
    </row>
    <row r="26" spans="1:9">
      <c r="C26" s="38"/>
      <c r="D26" s="38"/>
    </row>
    <row r="27" spans="1:9">
      <c r="C27" s="38"/>
      <c r="D27" s="38"/>
    </row>
    <row r="28" spans="1:9" ht="30" customHeight="1">
      <c r="A28" s="49" t="s">
        <v>25</v>
      </c>
      <c r="B28" s="57"/>
      <c r="C28" s="57"/>
      <c r="D28" s="57"/>
    </row>
    <row r="29" spans="1:9">
      <c r="D29" s="39"/>
    </row>
    <row r="30" spans="1:9" ht="75">
      <c r="A30" s="11" t="s">
        <v>0</v>
      </c>
      <c r="B30" s="11" t="s">
        <v>1</v>
      </c>
      <c r="C30" s="35" t="s">
        <v>23</v>
      </c>
      <c r="D30" s="35" t="s">
        <v>18</v>
      </c>
    </row>
    <row r="31" spans="1:9" ht="37.5">
      <c r="A31" s="9" t="s">
        <v>2</v>
      </c>
      <c r="B31" s="13">
        <v>2210</v>
      </c>
      <c r="C31" s="16">
        <v>3265</v>
      </c>
      <c r="D31" s="16">
        <v>3265</v>
      </c>
      <c r="F31" s="18"/>
    </row>
    <row r="32" spans="1:9" ht="18.75">
      <c r="A32" s="10" t="s">
        <v>3</v>
      </c>
      <c r="B32" s="13">
        <v>2230</v>
      </c>
      <c r="C32" s="16">
        <v>1650</v>
      </c>
      <c r="D32" s="16">
        <v>1649</v>
      </c>
      <c r="F32" s="18"/>
    </row>
    <row r="33" spans="1:6" ht="18.75" hidden="1">
      <c r="A33" s="10" t="s">
        <v>4</v>
      </c>
      <c r="B33" s="13">
        <v>2240</v>
      </c>
      <c r="C33" s="16"/>
      <c r="D33" s="16"/>
      <c r="F33" s="18"/>
    </row>
    <row r="34" spans="1:6" ht="18.75" hidden="1">
      <c r="A34" s="9" t="s">
        <v>15</v>
      </c>
      <c r="B34" s="13">
        <v>2800</v>
      </c>
      <c r="C34" s="16"/>
      <c r="D34" s="16"/>
      <c r="F34" s="18"/>
    </row>
    <row r="35" spans="1:6" ht="37.5" hidden="1">
      <c r="A35" s="9" t="s">
        <v>12</v>
      </c>
      <c r="B35" s="13">
        <v>3110</v>
      </c>
      <c r="C35" s="16"/>
      <c r="D35" s="16"/>
      <c r="F35" s="18"/>
    </row>
    <row r="36" spans="1:6" ht="18.75" hidden="1">
      <c r="A36" s="14" t="s">
        <v>16</v>
      </c>
      <c r="B36" s="15">
        <v>3132</v>
      </c>
      <c r="C36" s="16"/>
      <c r="D36" s="16"/>
      <c r="F36" s="18"/>
    </row>
    <row r="37" spans="1:6" ht="18.75">
      <c r="A37" s="9" t="s">
        <v>13</v>
      </c>
      <c r="B37" s="13"/>
      <c r="C37" s="32">
        <f>SUM(C31:C36)</f>
        <v>4915</v>
      </c>
      <c r="D37" s="32">
        <f>SUM(D31:D36)</f>
        <v>4914</v>
      </c>
      <c r="F37" s="18"/>
    </row>
    <row r="38" spans="1:6">
      <c r="A38" s="1"/>
      <c r="B38" s="5"/>
      <c r="C38" s="38"/>
      <c r="D38" s="38"/>
    </row>
    <row r="39" spans="1:6">
      <c r="A39" s="1"/>
      <c r="B39" s="5"/>
      <c r="C39" s="38"/>
      <c r="D39" s="38"/>
    </row>
    <row r="40" spans="1:6" ht="39" customHeight="1">
      <c r="A40" s="51" t="s">
        <v>26</v>
      </c>
      <c r="B40" s="52"/>
      <c r="C40" s="52"/>
      <c r="D40" s="52"/>
    </row>
    <row r="41" spans="1:6">
      <c r="A41" s="1"/>
      <c r="B41" s="5"/>
      <c r="C41" s="38"/>
      <c r="D41" s="38"/>
    </row>
    <row r="42" spans="1:6" ht="75">
      <c r="A42" s="11" t="s">
        <v>0</v>
      </c>
      <c r="B42" s="11" t="s">
        <v>1</v>
      </c>
      <c r="C42" s="35" t="s">
        <v>23</v>
      </c>
      <c r="D42" s="35" t="s">
        <v>18</v>
      </c>
    </row>
    <row r="43" spans="1:6" ht="37.5">
      <c r="A43" s="9" t="s">
        <v>2</v>
      </c>
      <c r="B43" s="13">
        <v>2210</v>
      </c>
      <c r="C43" s="31">
        <v>58995.47</v>
      </c>
      <c r="D43" s="31">
        <f>58770+225+0.47</f>
        <v>58995.47</v>
      </c>
      <c r="F43" s="18"/>
    </row>
    <row r="44" spans="1:6" ht="18.75">
      <c r="A44" s="10" t="s">
        <v>3</v>
      </c>
      <c r="B44" s="13">
        <v>2230</v>
      </c>
      <c r="C44" s="31">
        <v>999.71</v>
      </c>
      <c r="D44" s="31">
        <f>999.71</f>
        <v>999.71</v>
      </c>
      <c r="F44" s="18"/>
    </row>
    <row r="45" spans="1:6" ht="18.75" hidden="1">
      <c r="A45" s="10" t="s">
        <v>4</v>
      </c>
      <c r="B45" s="13">
        <v>2240</v>
      </c>
      <c r="C45" s="31"/>
      <c r="D45" s="31"/>
      <c r="F45" s="18"/>
    </row>
    <row r="46" spans="1:6" ht="18.75" hidden="1">
      <c r="A46" s="25" t="s">
        <v>10</v>
      </c>
      <c r="B46" s="27">
        <v>2275</v>
      </c>
      <c r="C46" s="31"/>
      <c r="D46" s="31"/>
      <c r="F46" s="18"/>
    </row>
    <row r="47" spans="1:6" ht="18.75" hidden="1">
      <c r="A47" s="9" t="s">
        <v>15</v>
      </c>
      <c r="B47" s="13">
        <v>2800</v>
      </c>
      <c r="C47" s="31"/>
      <c r="D47" s="31"/>
      <c r="F47" s="18"/>
    </row>
    <row r="48" spans="1:6" ht="37.5" hidden="1">
      <c r="A48" s="9" t="s">
        <v>12</v>
      </c>
      <c r="B48" s="13">
        <v>3110</v>
      </c>
      <c r="C48" s="31"/>
      <c r="D48" s="31"/>
      <c r="F48" s="18"/>
    </row>
    <row r="49" spans="1:6" ht="18.75" hidden="1">
      <c r="A49" s="14" t="s">
        <v>16</v>
      </c>
      <c r="B49" s="15">
        <v>3132</v>
      </c>
      <c r="C49" s="31"/>
      <c r="D49" s="31"/>
      <c r="F49" s="18"/>
    </row>
    <row r="50" spans="1:6" ht="18.75">
      <c r="A50" s="9" t="s">
        <v>13</v>
      </c>
      <c r="B50" s="13"/>
      <c r="C50" s="32">
        <f>C43+C44+C47+C48+C49</f>
        <v>59995.18</v>
      </c>
      <c r="D50" s="32">
        <f>D43+D44+D47+D48+D49</f>
        <v>59995.18</v>
      </c>
      <c r="F50" s="18"/>
    </row>
    <row r="53" spans="1:6" ht="33.75" customHeight="1">
      <c r="A53" s="51" t="s">
        <v>58</v>
      </c>
      <c r="B53" s="52"/>
      <c r="C53" s="52"/>
      <c r="D53" s="52"/>
    </row>
    <row r="54" spans="1:6" ht="18.75">
      <c r="A54" s="53" t="s">
        <v>27</v>
      </c>
      <c r="B54" s="54"/>
      <c r="C54" s="62" t="s">
        <v>28</v>
      </c>
      <c r="D54" s="63"/>
    </row>
    <row r="55" spans="1:6" ht="37.5" hidden="1">
      <c r="A55" s="25" t="s">
        <v>2</v>
      </c>
      <c r="B55" s="22">
        <v>2210</v>
      </c>
      <c r="C55" s="72"/>
      <c r="D55" s="72"/>
    </row>
    <row r="56" spans="1:6" ht="18.75" hidden="1">
      <c r="A56" s="25" t="s">
        <v>30</v>
      </c>
      <c r="B56" s="22">
        <v>2210</v>
      </c>
      <c r="C56" s="70"/>
      <c r="D56" s="71"/>
    </row>
    <row r="57" spans="1:6" ht="18.75">
      <c r="A57" s="25" t="s">
        <v>33</v>
      </c>
      <c r="B57" s="22">
        <v>2210</v>
      </c>
      <c r="C57" s="70">
        <v>58770</v>
      </c>
      <c r="D57" s="71"/>
    </row>
    <row r="58" spans="1:6" ht="18.75" hidden="1">
      <c r="A58" s="25" t="s">
        <v>38</v>
      </c>
      <c r="B58" s="23">
        <v>3110.221</v>
      </c>
      <c r="C58" s="60"/>
      <c r="D58" s="61"/>
    </row>
    <row r="59" spans="1:6" ht="18.75">
      <c r="A59" s="25" t="s">
        <v>61</v>
      </c>
      <c r="B59" s="22">
        <v>2210</v>
      </c>
      <c r="C59" s="70">
        <v>225.47</v>
      </c>
      <c r="D59" s="71"/>
    </row>
    <row r="60" spans="1:6" ht="18.75" hidden="1">
      <c r="A60" s="25" t="s">
        <v>31</v>
      </c>
      <c r="B60" s="22">
        <v>2210</v>
      </c>
      <c r="C60" s="70"/>
      <c r="D60" s="71"/>
    </row>
    <row r="61" spans="1:6" ht="18.75" hidden="1">
      <c r="A61" s="25" t="s">
        <v>37</v>
      </c>
      <c r="B61" s="22">
        <v>2210</v>
      </c>
      <c r="C61" s="70"/>
      <c r="D61" s="71"/>
    </row>
    <row r="62" spans="1:6" ht="18.75" hidden="1">
      <c r="A62" s="25" t="s">
        <v>32</v>
      </c>
      <c r="B62" s="22">
        <v>3110</v>
      </c>
      <c r="C62" s="60"/>
      <c r="D62" s="61"/>
    </row>
    <row r="63" spans="1:6" ht="18.75" hidden="1">
      <c r="A63" s="25" t="s">
        <v>34</v>
      </c>
      <c r="B63" s="22">
        <v>2210</v>
      </c>
      <c r="C63" s="58"/>
      <c r="D63" s="59"/>
    </row>
    <row r="64" spans="1:6" ht="18.75" hidden="1">
      <c r="A64" s="25" t="s">
        <v>35</v>
      </c>
      <c r="B64" s="22">
        <v>2210</v>
      </c>
      <c r="C64" s="58"/>
      <c r="D64" s="59"/>
    </row>
    <row r="65" spans="1:6" ht="18.75" hidden="1">
      <c r="A65" s="25" t="s">
        <v>47</v>
      </c>
      <c r="B65" s="22">
        <v>2240</v>
      </c>
      <c r="C65" s="58"/>
      <c r="D65" s="59"/>
    </row>
    <row r="66" spans="1:6" ht="18.75">
      <c r="A66" s="25" t="s">
        <v>39</v>
      </c>
      <c r="B66" s="22">
        <v>2230</v>
      </c>
      <c r="C66" s="60">
        <f>957.48+42.23</f>
        <v>999.71</v>
      </c>
      <c r="D66" s="61"/>
    </row>
    <row r="67" spans="1:6" ht="18.75" hidden="1">
      <c r="A67" s="25" t="s">
        <v>40</v>
      </c>
      <c r="B67" s="22">
        <v>2210</v>
      </c>
      <c r="C67" s="58"/>
      <c r="D67" s="59"/>
    </row>
    <row r="68" spans="1:6" ht="18.75" hidden="1">
      <c r="A68" s="25" t="s">
        <v>46</v>
      </c>
      <c r="B68" s="22">
        <v>2210</v>
      </c>
      <c r="C68" s="60"/>
      <c r="D68" s="61"/>
    </row>
    <row r="69" spans="1:6" ht="18.75" hidden="1">
      <c r="A69" s="25" t="s">
        <v>44</v>
      </c>
      <c r="B69" s="22">
        <v>2210</v>
      </c>
      <c r="C69" s="60"/>
      <c r="D69" s="61"/>
    </row>
    <row r="70" spans="1:6" ht="18.75" hidden="1">
      <c r="A70" s="25" t="s">
        <v>43</v>
      </c>
      <c r="B70" s="22">
        <v>2210</v>
      </c>
      <c r="C70" s="60"/>
      <c r="D70" s="61"/>
    </row>
    <row r="71" spans="1:6" ht="18.75" hidden="1">
      <c r="A71" s="25" t="s">
        <v>45</v>
      </c>
      <c r="B71" s="26">
        <v>2210</v>
      </c>
      <c r="C71" s="60"/>
      <c r="D71" s="61"/>
    </row>
    <row r="72" spans="1:6" ht="18.75">
      <c r="A72" s="47"/>
      <c r="B72" s="48"/>
      <c r="C72" s="60"/>
      <c r="D72" s="61"/>
    </row>
    <row r="73" spans="1:6" ht="18.75">
      <c r="A73" s="47"/>
      <c r="B73" s="48"/>
      <c r="C73" s="67">
        <f>SUM(C55:D72)</f>
        <v>59995.18</v>
      </c>
      <c r="D73" s="68"/>
      <c r="F73" s="4"/>
    </row>
  </sheetData>
  <mergeCells count="29">
    <mergeCell ref="C67:D67"/>
    <mergeCell ref="A73:B73"/>
    <mergeCell ref="C73:D73"/>
    <mergeCell ref="C68:D68"/>
    <mergeCell ref="C69:D69"/>
    <mergeCell ref="C70:D70"/>
    <mergeCell ref="C71:D71"/>
    <mergeCell ref="A72:B72"/>
    <mergeCell ref="C72:D72"/>
    <mergeCell ref="C62:D62"/>
    <mergeCell ref="C63:D63"/>
    <mergeCell ref="C64:D64"/>
    <mergeCell ref="C65:D65"/>
    <mergeCell ref="C66:D66"/>
    <mergeCell ref="A2:D2"/>
    <mergeCell ref="A4:D4"/>
    <mergeCell ref="A28:D28"/>
    <mergeCell ref="A40:D40"/>
    <mergeCell ref="C61:D61"/>
    <mergeCell ref="A53:D53"/>
    <mergeCell ref="C59:D59"/>
    <mergeCell ref="C60:D60"/>
    <mergeCell ref="C56:D56"/>
    <mergeCell ref="C57:D57"/>
    <mergeCell ref="C58:D58"/>
    <mergeCell ref="A54:B54"/>
    <mergeCell ref="C54:D54"/>
    <mergeCell ref="C55:D55"/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I73"/>
  <sheetViews>
    <sheetView topLeftCell="A4" workbookViewId="0">
      <selection activeCell="F4" sqref="F1:F1048576"/>
    </sheetView>
  </sheetViews>
  <sheetFormatPr defaultRowHeight="15"/>
  <cols>
    <col min="1" max="1" width="40.875" style="3" customWidth="1"/>
    <col min="2" max="2" width="9" style="1" customWidth="1"/>
    <col min="3" max="3" width="17.875" style="33" customWidth="1"/>
    <col min="4" max="4" width="17.25" style="33" customWidth="1"/>
    <col min="5" max="5" width="10.75" hidden="1" customWidth="1"/>
    <col min="6" max="6" width="11.625" customWidth="1"/>
  </cols>
  <sheetData>
    <row r="2" spans="1:6" ht="65.25" customHeight="1">
      <c r="A2" s="49" t="s">
        <v>57</v>
      </c>
      <c r="B2" s="50"/>
      <c r="C2" s="50"/>
      <c r="D2" s="50"/>
    </row>
    <row r="3" spans="1:6" ht="65.25" customHeight="1">
      <c r="A3" s="65" t="s">
        <v>53</v>
      </c>
      <c r="B3" s="69"/>
      <c r="C3" s="69"/>
      <c r="D3" s="69"/>
    </row>
    <row r="4" spans="1:6" ht="38.25" customHeight="1">
      <c r="A4" s="55" t="s">
        <v>24</v>
      </c>
      <c r="B4" s="56"/>
      <c r="C4" s="56"/>
      <c r="D4" s="56"/>
    </row>
    <row r="5" spans="1:6" s="2" customFormat="1" ht="72.75" customHeight="1">
      <c r="A5" s="8" t="s">
        <v>0</v>
      </c>
      <c r="B5" s="8" t="s">
        <v>1</v>
      </c>
      <c r="C5" s="35" t="s">
        <v>23</v>
      </c>
      <c r="D5" s="35" t="s">
        <v>17</v>
      </c>
    </row>
    <row r="6" spans="1:6" s="2" customFormat="1" ht="18.75">
      <c r="A6" s="17" t="s">
        <v>22</v>
      </c>
      <c r="B6" s="12">
        <v>2111</v>
      </c>
      <c r="C6" s="36">
        <f>3082410+493230</f>
        <v>3575640</v>
      </c>
      <c r="D6" s="36">
        <f>2205625.46+255054.33</f>
        <v>2460679.79</v>
      </c>
      <c r="E6" s="18">
        <f>C6-D6</f>
        <v>1114960.21</v>
      </c>
      <c r="F6" s="18"/>
    </row>
    <row r="7" spans="1:6" s="2" customFormat="1" ht="18.75">
      <c r="A7" s="17" t="s">
        <v>41</v>
      </c>
      <c r="B7" s="12">
        <v>2120</v>
      </c>
      <c r="C7" s="16">
        <f>678130+108510</f>
        <v>786640</v>
      </c>
      <c r="D7" s="36">
        <f>472033.39+66403.78</f>
        <v>538437.17000000004</v>
      </c>
      <c r="E7" s="18">
        <f t="shared" ref="E7:E25" si="0">C7-D7</f>
        <v>248202.82999999996</v>
      </c>
      <c r="F7" s="18"/>
    </row>
    <row r="8" spans="1:6" ht="37.5">
      <c r="A8" s="9" t="s">
        <v>2</v>
      </c>
      <c r="B8" s="12">
        <v>2210</v>
      </c>
      <c r="C8" s="16">
        <v>372260</v>
      </c>
      <c r="D8" s="16">
        <v>155345</v>
      </c>
      <c r="E8" s="18">
        <f t="shared" si="0"/>
        <v>216915</v>
      </c>
      <c r="F8" s="18"/>
    </row>
    <row r="9" spans="1:6" ht="18.75">
      <c r="A9" s="25" t="s">
        <v>59</v>
      </c>
      <c r="B9" s="12">
        <v>2220</v>
      </c>
      <c r="C9" s="16">
        <v>5490</v>
      </c>
      <c r="D9" s="16">
        <v>5461.8</v>
      </c>
      <c r="E9" s="18"/>
      <c r="F9" s="18"/>
    </row>
    <row r="10" spans="1:6" ht="18.75">
      <c r="A10" s="9" t="s">
        <v>3</v>
      </c>
      <c r="B10" s="12">
        <v>2230</v>
      </c>
      <c r="C10" s="16">
        <f>127630+104450</f>
        <v>232080</v>
      </c>
      <c r="D10" s="16">
        <f>47476.97+33721.08</f>
        <v>81198.05</v>
      </c>
      <c r="E10" s="18">
        <f t="shared" si="0"/>
        <v>150881.95000000001</v>
      </c>
      <c r="F10" s="18"/>
    </row>
    <row r="11" spans="1:6" ht="18.75">
      <c r="A11" s="9" t="s">
        <v>4</v>
      </c>
      <c r="B11" s="12">
        <v>2240</v>
      </c>
      <c r="C11" s="16">
        <v>47040</v>
      </c>
      <c r="D11" s="16">
        <f>25494.89+952.56</f>
        <v>26447.45</v>
      </c>
      <c r="E11" s="18">
        <f t="shared" si="0"/>
        <v>20592.55</v>
      </c>
      <c r="F11" s="18"/>
    </row>
    <row r="12" spans="1:6" ht="18.75" hidden="1">
      <c r="A12" s="9" t="s">
        <v>5</v>
      </c>
      <c r="B12" s="12">
        <v>2250</v>
      </c>
      <c r="C12" s="16">
        <v>0</v>
      </c>
      <c r="D12" s="16"/>
      <c r="E12" s="18">
        <f t="shared" si="0"/>
        <v>0</v>
      </c>
      <c r="F12" s="18"/>
    </row>
    <row r="13" spans="1:6" ht="18.75">
      <c r="A13" s="9" t="s">
        <v>6</v>
      </c>
      <c r="B13" s="12">
        <v>2271</v>
      </c>
      <c r="C13" s="16">
        <f>680940+202390</f>
        <v>883330</v>
      </c>
      <c r="D13" s="16">
        <f>458689.33+135974.03</f>
        <v>594663.36</v>
      </c>
      <c r="E13" s="18">
        <f t="shared" si="0"/>
        <v>288666.64</v>
      </c>
      <c r="F13" s="18"/>
    </row>
    <row r="14" spans="1:6" ht="37.5" hidden="1">
      <c r="A14" s="9" t="s">
        <v>7</v>
      </c>
      <c r="B14" s="12">
        <v>2272</v>
      </c>
      <c r="C14" s="16"/>
      <c r="D14" s="16"/>
      <c r="E14" s="18">
        <f t="shared" si="0"/>
        <v>0</v>
      </c>
      <c r="F14" s="18"/>
    </row>
    <row r="15" spans="1:6" ht="18.75">
      <c r="A15" s="9" t="s">
        <v>8</v>
      </c>
      <c r="B15" s="12">
        <v>2273</v>
      </c>
      <c r="C15" s="16">
        <f>44840+38670</f>
        <v>83510</v>
      </c>
      <c r="D15" s="16">
        <f>35067.13+15783.63</f>
        <v>50850.759999999995</v>
      </c>
      <c r="E15" s="18">
        <f t="shared" si="0"/>
        <v>32659.240000000005</v>
      </c>
      <c r="F15" s="18"/>
    </row>
    <row r="16" spans="1:6" ht="18.75" hidden="1">
      <c r="A16" s="9" t="s">
        <v>9</v>
      </c>
      <c r="B16" s="12">
        <v>2274</v>
      </c>
      <c r="C16" s="16"/>
      <c r="D16" s="16"/>
      <c r="E16" s="18">
        <f t="shared" si="0"/>
        <v>0</v>
      </c>
      <c r="F16" s="18"/>
    </row>
    <row r="17" spans="1:9" ht="18.75" hidden="1">
      <c r="A17" s="9" t="s">
        <v>10</v>
      </c>
      <c r="B17" s="12">
        <v>2275</v>
      </c>
      <c r="C17" s="16"/>
      <c r="D17" s="16"/>
      <c r="E17" s="18">
        <f t="shared" si="0"/>
        <v>0</v>
      </c>
      <c r="F17" s="18"/>
    </row>
    <row r="18" spans="1:9" ht="34.5" customHeight="1">
      <c r="A18" s="9" t="s">
        <v>11</v>
      </c>
      <c r="B18" s="12">
        <v>2282</v>
      </c>
      <c r="C18" s="16">
        <v>1450</v>
      </c>
      <c r="D18" s="16">
        <v>1440</v>
      </c>
      <c r="E18" s="18">
        <f t="shared" si="0"/>
        <v>10</v>
      </c>
      <c r="F18" s="18"/>
    </row>
    <row r="19" spans="1:9" ht="18" hidden="1" customHeight="1">
      <c r="A19" s="9" t="s">
        <v>14</v>
      </c>
      <c r="B19" s="12">
        <v>2730</v>
      </c>
      <c r="C19" s="16"/>
      <c r="D19" s="16"/>
      <c r="E19" s="18">
        <f t="shared" si="0"/>
        <v>0</v>
      </c>
      <c r="F19" s="18"/>
    </row>
    <row r="20" spans="1:9" ht="15.75" customHeight="1">
      <c r="A20" s="9" t="s">
        <v>15</v>
      </c>
      <c r="B20" s="12">
        <v>2800</v>
      </c>
      <c r="C20" s="16">
        <v>120</v>
      </c>
      <c r="D20" s="16">
        <v>28.65</v>
      </c>
      <c r="E20" s="18">
        <f t="shared" si="0"/>
        <v>91.35</v>
      </c>
      <c r="F20" s="18"/>
    </row>
    <row r="21" spans="1:9" ht="39" customHeight="1">
      <c r="A21" s="9" t="s">
        <v>12</v>
      </c>
      <c r="B21" s="12">
        <v>3110</v>
      </c>
      <c r="C21" s="16">
        <v>83980</v>
      </c>
      <c r="D21" s="16">
        <v>71000</v>
      </c>
      <c r="E21" s="18">
        <f t="shared" si="0"/>
        <v>12980</v>
      </c>
      <c r="F21" s="18"/>
      <c r="H21" s="24"/>
    </row>
    <row r="22" spans="1:9" ht="37.5" hidden="1">
      <c r="A22" s="9" t="s">
        <v>20</v>
      </c>
      <c r="B22" s="12">
        <v>3122</v>
      </c>
      <c r="C22" s="16"/>
      <c r="D22" s="16"/>
      <c r="E22" s="18">
        <f t="shared" si="0"/>
        <v>0</v>
      </c>
      <c r="F22" s="18"/>
      <c r="I22" t="s">
        <v>19</v>
      </c>
    </row>
    <row r="23" spans="1:9" ht="18.75" hidden="1">
      <c r="A23" s="9" t="s">
        <v>21</v>
      </c>
      <c r="B23" s="12">
        <v>3132</v>
      </c>
      <c r="C23" s="16"/>
      <c r="D23" s="16"/>
      <c r="E23" s="18">
        <f t="shared" si="0"/>
        <v>0</v>
      </c>
      <c r="F23" s="18"/>
    </row>
    <row r="24" spans="1:9" ht="37.5" hidden="1">
      <c r="A24" s="21" t="s">
        <v>42</v>
      </c>
      <c r="B24" s="12">
        <v>3142</v>
      </c>
      <c r="C24" s="16"/>
      <c r="D24" s="16"/>
      <c r="E24" s="18">
        <f t="shared" si="0"/>
        <v>0</v>
      </c>
      <c r="F24" s="18"/>
    </row>
    <row r="25" spans="1:9" ht="18.75" customHeight="1">
      <c r="A25" s="9" t="s">
        <v>13</v>
      </c>
      <c r="B25" s="12"/>
      <c r="C25" s="32">
        <f>SUM(C6:C24)</f>
        <v>6071540</v>
      </c>
      <c r="D25" s="40">
        <f>SUM(D6:D24)</f>
        <v>3985552.0299999993</v>
      </c>
      <c r="E25" s="18">
        <f t="shared" si="0"/>
        <v>2085987.9700000007</v>
      </c>
      <c r="F25" s="18"/>
    </row>
    <row r="26" spans="1:9" ht="18.75">
      <c r="A26" s="6"/>
      <c r="B26" s="7"/>
      <c r="C26" s="41"/>
      <c r="D26" s="41"/>
    </row>
    <row r="27" spans="1:9" ht="18.75">
      <c r="A27" s="6"/>
      <c r="B27" s="7"/>
      <c r="C27" s="41"/>
      <c r="D27" s="41"/>
    </row>
    <row r="28" spans="1:9" ht="32.25" customHeight="1">
      <c r="A28" s="49" t="s">
        <v>25</v>
      </c>
      <c r="B28" s="57"/>
      <c r="C28" s="57"/>
      <c r="D28" s="57"/>
    </row>
    <row r="29" spans="1:9" ht="18.75">
      <c r="A29" s="19"/>
      <c r="B29" s="20"/>
      <c r="C29" s="42"/>
      <c r="D29" s="39"/>
    </row>
    <row r="30" spans="1:9" ht="56.25">
      <c r="A30" s="11" t="s">
        <v>0</v>
      </c>
      <c r="B30" s="11" t="s">
        <v>1</v>
      </c>
      <c r="C30" s="35" t="s">
        <v>23</v>
      </c>
      <c r="D30" s="35" t="s">
        <v>18</v>
      </c>
    </row>
    <row r="31" spans="1:9" ht="37.5" hidden="1">
      <c r="A31" s="9" t="s">
        <v>2</v>
      </c>
      <c r="B31" s="13">
        <v>2210</v>
      </c>
      <c r="C31" s="31"/>
      <c r="D31" s="16"/>
      <c r="F31" s="18"/>
    </row>
    <row r="32" spans="1:9" ht="18.75">
      <c r="A32" s="10" t="s">
        <v>3</v>
      </c>
      <c r="B32" s="13">
        <v>2230</v>
      </c>
      <c r="C32" s="31">
        <v>12660</v>
      </c>
      <c r="D32" s="31">
        <v>12630.87</v>
      </c>
      <c r="F32" s="18"/>
    </row>
    <row r="33" spans="1:6" ht="18.75" hidden="1">
      <c r="A33" s="10" t="s">
        <v>4</v>
      </c>
      <c r="B33" s="13">
        <v>2240</v>
      </c>
      <c r="C33" s="31"/>
      <c r="D33" s="16"/>
      <c r="F33" s="18"/>
    </row>
    <row r="34" spans="1:6" ht="18.75" hidden="1">
      <c r="A34" s="25" t="s">
        <v>10</v>
      </c>
      <c r="B34" s="27">
        <v>2275</v>
      </c>
      <c r="C34" s="31"/>
      <c r="D34" s="16"/>
      <c r="F34" s="18"/>
    </row>
    <row r="35" spans="1:6" ht="18.75" hidden="1">
      <c r="A35" s="9" t="s">
        <v>15</v>
      </c>
      <c r="B35" s="13">
        <v>2800</v>
      </c>
      <c r="C35" s="16"/>
      <c r="D35" s="16"/>
      <c r="F35" s="18"/>
    </row>
    <row r="36" spans="1:6" ht="37.5" hidden="1">
      <c r="A36" s="9" t="s">
        <v>12</v>
      </c>
      <c r="B36" s="13">
        <v>3110</v>
      </c>
      <c r="C36" s="16"/>
      <c r="D36" s="16"/>
      <c r="F36" s="18"/>
    </row>
    <row r="37" spans="1:6" ht="18.75" hidden="1">
      <c r="A37" s="14" t="s">
        <v>16</v>
      </c>
      <c r="B37" s="15">
        <v>3132</v>
      </c>
      <c r="C37" s="16"/>
      <c r="D37" s="16"/>
      <c r="F37" s="18"/>
    </row>
    <row r="38" spans="1:6" ht="18.75">
      <c r="A38" s="9" t="s">
        <v>13</v>
      </c>
      <c r="B38" s="13"/>
      <c r="C38" s="32">
        <f>SUM(C31:C37)</f>
        <v>12660</v>
      </c>
      <c r="D38" s="32">
        <f>SUM(D31:D37)</f>
        <v>12630.87</v>
      </c>
      <c r="F38" s="18"/>
    </row>
    <row r="39" spans="1:6">
      <c r="A39" s="1"/>
      <c r="B39" s="5"/>
      <c r="C39" s="38"/>
      <c r="D39" s="38"/>
    </row>
    <row r="40" spans="1:6">
      <c r="A40" s="1"/>
      <c r="B40" s="5"/>
      <c r="C40" s="38"/>
      <c r="D40" s="38"/>
    </row>
    <row r="41" spans="1:6" ht="34.5" customHeight="1">
      <c r="A41" s="51" t="s">
        <v>26</v>
      </c>
      <c r="B41" s="52"/>
      <c r="C41" s="52"/>
      <c r="D41" s="52"/>
    </row>
    <row r="42" spans="1:6">
      <c r="A42" s="1"/>
      <c r="B42" s="5"/>
      <c r="C42" s="38"/>
      <c r="D42" s="38"/>
    </row>
    <row r="43" spans="1:6" ht="56.25">
      <c r="A43" s="11" t="s">
        <v>0</v>
      </c>
      <c r="B43" s="11" t="s">
        <v>1</v>
      </c>
      <c r="C43" s="35" t="s">
        <v>23</v>
      </c>
      <c r="D43" s="35" t="s">
        <v>18</v>
      </c>
    </row>
    <row r="44" spans="1:6" ht="37.5">
      <c r="A44" s="9" t="s">
        <v>2</v>
      </c>
      <c r="B44" s="13">
        <v>2210</v>
      </c>
      <c r="C44" s="31">
        <v>1560</v>
      </c>
      <c r="D44" s="31">
        <v>1560</v>
      </c>
      <c r="F44" s="18"/>
    </row>
    <row r="45" spans="1:6" ht="18.75">
      <c r="A45" s="10" t="s">
        <v>3</v>
      </c>
      <c r="B45" s="13">
        <v>2230</v>
      </c>
      <c r="C45" s="31">
        <f>6301.24+11131.81</f>
        <v>17433.05</v>
      </c>
      <c r="D45" s="31">
        <f>6301.24+11131.81</f>
        <v>17433.05</v>
      </c>
      <c r="F45" s="18"/>
    </row>
    <row r="46" spans="1:6" ht="18.75" hidden="1">
      <c r="A46" s="10" t="s">
        <v>4</v>
      </c>
      <c r="B46" s="13">
        <v>2240</v>
      </c>
      <c r="C46" s="31"/>
      <c r="D46" s="31"/>
      <c r="F46" s="18"/>
    </row>
    <row r="47" spans="1:6" ht="18.75" hidden="1">
      <c r="A47" s="25" t="s">
        <v>10</v>
      </c>
      <c r="B47" s="27">
        <v>2275</v>
      </c>
      <c r="C47" s="31"/>
      <c r="D47" s="31"/>
      <c r="F47" s="18"/>
    </row>
    <row r="48" spans="1:6" ht="18.75" hidden="1">
      <c r="A48" s="9" t="s">
        <v>15</v>
      </c>
      <c r="B48" s="13">
        <v>2800</v>
      </c>
      <c r="C48" s="31"/>
      <c r="D48" s="31"/>
      <c r="F48" s="18"/>
    </row>
    <row r="49" spans="1:6" ht="37.5" hidden="1">
      <c r="A49" s="9" t="s">
        <v>12</v>
      </c>
      <c r="B49" s="13">
        <v>3110</v>
      </c>
      <c r="C49" s="31"/>
      <c r="D49" s="31"/>
      <c r="F49" s="18"/>
    </row>
    <row r="50" spans="1:6" ht="18.75" hidden="1">
      <c r="A50" s="14" t="s">
        <v>16</v>
      </c>
      <c r="B50" s="15">
        <v>3132</v>
      </c>
      <c r="C50" s="16"/>
      <c r="D50" s="16"/>
      <c r="F50" s="18"/>
    </row>
    <row r="51" spans="1:6" ht="18.75">
      <c r="A51" s="9" t="s">
        <v>13</v>
      </c>
      <c r="B51" s="13"/>
      <c r="C51" s="32">
        <f>C44+C45+C48+C49+C50</f>
        <v>18993.05</v>
      </c>
      <c r="D51" s="32">
        <f>D44+D45+D48+D49+D50</f>
        <v>18993.05</v>
      </c>
      <c r="F51" s="18"/>
    </row>
    <row r="54" spans="1:6" ht="35.25" customHeight="1">
      <c r="A54" s="51" t="s">
        <v>58</v>
      </c>
      <c r="B54" s="52"/>
      <c r="C54" s="52"/>
      <c r="D54" s="52"/>
    </row>
    <row r="55" spans="1:6" ht="18.75">
      <c r="A55" s="53" t="s">
        <v>27</v>
      </c>
      <c r="B55" s="54"/>
      <c r="C55" s="62" t="s">
        <v>28</v>
      </c>
      <c r="D55" s="63"/>
    </row>
    <row r="56" spans="1:6" ht="18.75">
      <c r="A56" s="25" t="s">
        <v>30</v>
      </c>
      <c r="B56" s="22">
        <v>2210</v>
      </c>
      <c r="C56" s="70">
        <f>135+1425</f>
        <v>1560</v>
      </c>
      <c r="D56" s="71"/>
    </row>
    <row r="57" spans="1:6" ht="18.75" hidden="1">
      <c r="A57" s="25" t="s">
        <v>33</v>
      </c>
      <c r="B57" s="22">
        <v>2210</v>
      </c>
      <c r="C57" s="70"/>
      <c r="D57" s="71"/>
    </row>
    <row r="58" spans="1:6" ht="18.75" hidden="1">
      <c r="A58" s="25" t="s">
        <v>38</v>
      </c>
      <c r="B58" s="23">
        <v>3110.221</v>
      </c>
      <c r="C58" s="60"/>
      <c r="D58" s="61"/>
    </row>
    <row r="59" spans="1:6" ht="18.75" hidden="1">
      <c r="A59" s="25" t="s">
        <v>29</v>
      </c>
      <c r="B59" s="22">
        <v>2210</v>
      </c>
      <c r="C59" s="70"/>
      <c r="D59" s="71"/>
    </row>
    <row r="60" spans="1:6" ht="18.75" hidden="1">
      <c r="A60" s="25" t="s">
        <v>31</v>
      </c>
      <c r="B60" s="22">
        <v>2210</v>
      </c>
      <c r="C60" s="70"/>
      <c r="D60" s="71"/>
    </row>
    <row r="61" spans="1:6" ht="18.75" hidden="1">
      <c r="A61" s="25" t="s">
        <v>37</v>
      </c>
      <c r="B61" s="22">
        <v>2210</v>
      </c>
      <c r="C61" s="70"/>
      <c r="D61" s="71"/>
    </row>
    <row r="62" spans="1:6" ht="18.75" hidden="1">
      <c r="A62" s="25" t="s">
        <v>32</v>
      </c>
      <c r="B62" s="22">
        <v>3110</v>
      </c>
      <c r="C62" s="60"/>
      <c r="D62" s="61"/>
    </row>
    <row r="63" spans="1:6" ht="18.75" hidden="1">
      <c r="A63" s="25" t="s">
        <v>34</v>
      </c>
      <c r="B63" s="22">
        <v>2210</v>
      </c>
      <c r="C63" s="58"/>
      <c r="D63" s="59"/>
    </row>
    <row r="64" spans="1:6" ht="18.75" hidden="1">
      <c r="A64" s="25" t="s">
        <v>35</v>
      </c>
      <c r="B64" s="22">
        <v>2210</v>
      </c>
      <c r="C64" s="58"/>
      <c r="D64" s="59"/>
    </row>
    <row r="65" spans="1:4" ht="18.75" hidden="1">
      <c r="A65" s="25" t="s">
        <v>47</v>
      </c>
      <c r="B65" s="22">
        <v>2240</v>
      </c>
      <c r="C65" s="58"/>
      <c r="D65" s="59"/>
    </row>
    <row r="66" spans="1:4" ht="18.75">
      <c r="A66" s="25" t="s">
        <v>39</v>
      </c>
      <c r="B66" s="22">
        <v>2230</v>
      </c>
      <c r="C66" s="60">
        <f>13964.76+1788.34+136.02+1543.93</f>
        <v>17433.05</v>
      </c>
      <c r="D66" s="61"/>
    </row>
    <row r="67" spans="1:4" ht="18.75" hidden="1">
      <c r="A67" s="25" t="s">
        <v>40</v>
      </c>
      <c r="B67" s="22">
        <v>2210</v>
      </c>
      <c r="C67" s="58"/>
      <c r="D67" s="59"/>
    </row>
    <row r="68" spans="1:4" ht="18.75" hidden="1">
      <c r="A68" s="25" t="s">
        <v>46</v>
      </c>
      <c r="B68" s="22">
        <v>2210</v>
      </c>
      <c r="C68" s="60"/>
      <c r="D68" s="61"/>
    </row>
    <row r="69" spans="1:4" ht="18.75" hidden="1">
      <c r="A69" s="25" t="s">
        <v>44</v>
      </c>
      <c r="B69" s="22">
        <v>2210</v>
      </c>
      <c r="C69" s="60"/>
      <c r="D69" s="61"/>
    </row>
    <row r="70" spans="1:4" ht="18.75" hidden="1">
      <c r="A70" s="25" t="s">
        <v>43</v>
      </c>
      <c r="B70" s="22">
        <v>2210</v>
      </c>
      <c r="C70" s="60"/>
      <c r="D70" s="61"/>
    </row>
    <row r="71" spans="1:4" ht="18.75" hidden="1">
      <c r="A71" s="25" t="s">
        <v>45</v>
      </c>
      <c r="B71" s="26">
        <v>2210</v>
      </c>
      <c r="C71" s="60"/>
      <c r="D71" s="61"/>
    </row>
    <row r="72" spans="1:4" ht="18.75">
      <c r="A72" s="47"/>
      <c r="B72" s="48"/>
      <c r="C72" s="60"/>
      <c r="D72" s="61"/>
    </row>
    <row r="73" spans="1:4" ht="18.75">
      <c r="A73" s="47"/>
      <c r="B73" s="48"/>
      <c r="C73" s="67">
        <f>SUM(C56:D72)</f>
        <v>18993.05</v>
      </c>
      <c r="D73" s="68"/>
    </row>
  </sheetData>
  <mergeCells count="28">
    <mergeCell ref="A73:B73"/>
    <mergeCell ref="C73:D73"/>
    <mergeCell ref="C67:D67"/>
    <mergeCell ref="C68:D68"/>
    <mergeCell ref="C69:D69"/>
    <mergeCell ref="C70:D70"/>
    <mergeCell ref="C71:D71"/>
    <mergeCell ref="C63:D63"/>
    <mergeCell ref="C64:D64"/>
    <mergeCell ref="C65:D65"/>
    <mergeCell ref="C66:D66"/>
    <mergeCell ref="A72:B72"/>
    <mergeCell ref="C72:D72"/>
    <mergeCell ref="C62:D62"/>
    <mergeCell ref="A54:D54"/>
    <mergeCell ref="C61:D61"/>
    <mergeCell ref="C58:D58"/>
    <mergeCell ref="C59:D59"/>
    <mergeCell ref="C60:D60"/>
    <mergeCell ref="A55:B55"/>
    <mergeCell ref="C55:D55"/>
    <mergeCell ref="C56:D56"/>
    <mergeCell ref="C57:D57"/>
    <mergeCell ref="A3:D3"/>
    <mergeCell ref="A2:D2"/>
    <mergeCell ref="A4:D4"/>
    <mergeCell ref="A28:D28"/>
    <mergeCell ref="A41:D4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I73"/>
  <sheetViews>
    <sheetView tabSelected="1" topLeftCell="A25" workbookViewId="0">
      <selection activeCell="J42" sqref="J42"/>
    </sheetView>
  </sheetViews>
  <sheetFormatPr defaultRowHeight="15"/>
  <cols>
    <col min="1" max="1" width="40.875" style="3" customWidth="1"/>
    <col min="2" max="2" width="9" style="1" customWidth="1"/>
    <col min="3" max="3" width="17.875" style="33" customWidth="1"/>
    <col min="4" max="4" width="17.25" style="33" customWidth="1"/>
    <col min="5" max="5" width="10.75" hidden="1" customWidth="1"/>
    <col min="6" max="6" width="10.375" customWidth="1"/>
  </cols>
  <sheetData>
    <row r="2" spans="1:6" ht="65.25" customHeight="1">
      <c r="A2" s="49" t="s">
        <v>55</v>
      </c>
      <c r="B2" s="50"/>
      <c r="C2" s="50"/>
      <c r="D2" s="50"/>
    </row>
    <row r="3" spans="1:6" ht="65.25" customHeight="1">
      <c r="A3" s="65" t="s">
        <v>54</v>
      </c>
      <c r="B3" s="69"/>
      <c r="C3" s="69"/>
      <c r="D3" s="69"/>
    </row>
    <row r="4" spans="1:6" ht="38.25" customHeight="1">
      <c r="A4" s="55" t="s">
        <v>24</v>
      </c>
      <c r="B4" s="56"/>
      <c r="C4" s="56"/>
      <c r="D4" s="56"/>
    </row>
    <row r="5" spans="1:6" s="2" customFormat="1" ht="72.75" customHeight="1">
      <c r="A5" s="28" t="s">
        <v>0</v>
      </c>
      <c r="B5" s="28" t="s">
        <v>1</v>
      </c>
      <c r="C5" s="35" t="s">
        <v>23</v>
      </c>
      <c r="D5" s="35" t="s">
        <v>17</v>
      </c>
    </row>
    <row r="6" spans="1:6" s="2" customFormat="1" ht="18.75">
      <c r="A6" s="17" t="s">
        <v>22</v>
      </c>
      <c r="B6" s="12">
        <v>2111</v>
      </c>
      <c r="C6" s="37">
        <v>2094984</v>
      </c>
      <c r="D6" s="37">
        <v>1775878.33</v>
      </c>
      <c r="E6" s="18">
        <f>C6-D6</f>
        <v>319105.66999999993</v>
      </c>
      <c r="F6" s="18"/>
    </row>
    <row r="7" spans="1:6" s="2" customFormat="1" ht="18.75">
      <c r="A7" s="17" t="s">
        <v>41</v>
      </c>
      <c r="B7" s="12">
        <v>2120</v>
      </c>
      <c r="C7" s="37">
        <v>460896</v>
      </c>
      <c r="D7" s="37">
        <v>379784.28</v>
      </c>
      <c r="E7" s="18">
        <f t="shared" ref="E7:E25" si="0">C7-D7</f>
        <v>81111.719999999972</v>
      </c>
      <c r="F7" s="18"/>
    </row>
    <row r="8" spans="1:6" ht="37.5">
      <c r="A8" s="25" t="s">
        <v>2</v>
      </c>
      <c r="B8" s="12">
        <v>2210</v>
      </c>
      <c r="C8" s="16">
        <v>237500</v>
      </c>
      <c r="D8" s="16">
        <v>27358</v>
      </c>
      <c r="E8" s="18">
        <f t="shared" si="0"/>
        <v>210142</v>
      </c>
      <c r="F8" s="18"/>
    </row>
    <row r="9" spans="1:6" ht="18.75">
      <c r="A9" s="25" t="s">
        <v>60</v>
      </c>
      <c r="B9" s="12">
        <v>2220</v>
      </c>
      <c r="C9" s="16">
        <v>1800</v>
      </c>
      <c r="D9" s="16"/>
      <c r="E9" s="18"/>
      <c r="F9" s="18"/>
    </row>
    <row r="10" spans="1:6" ht="18.75">
      <c r="A10" s="25" t="s">
        <v>3</v>
      </c>
      <c r="B10" s="12">
        <v>2230</v>
      </c>
      <c r="C10" s="16">
        <v>64340</v>
      </c>
      <c r="D10" s="16">
        <v>20249.599999999999</v>
      </c>
      <c r="E10" s="18">
        <f t="shared" si="0"/>
        <v>44090.400000000001</v>
      </c>
      <c r="F10" s="18"/>
    </row>
    <row r="11" spans="1:6" ht="18.75">
      <c r="A11" s="25" t="s">
        <v>4</v>
      </c>
      <c r="B11" s="12">
        <v>2240</v>
      </c>
      <c r="C11" s="16">
        <v>144860</v>
      </c>
      <c r="D11" s="16">
        <v>140080.01999999999</v>
      </c>
      <c r="E11" s="18">
        <f t="shared" si="0"/>
        <v>4779.9800000000105</v>
      </c>
      <c r="F11" s="18"/>
    </row>
    <row r="12" spans="1:6" ht="18.75" hidden="1">
      <c r="A12" s="25" t="s">
        <v>5</v>
      </c>
      <c r="B12" s="12">
        <v>2250</v>
      </c>
      <c r="C12" s="16">
        <v>0</v>
      </c>
      <c r="D12" s="16"/>
      <c r="E12" s="18">
        <f t="shared" si="0"/>
        <v>0</v>
      </c>
      <c r="F12" s="18"/>
    </row>
    <row r="13" spans="1:6" ht="18.75" hidden="1">
      <c r="A13" s="25" t="s">
        <v>6</v>
      </c>
      <c r="B13" s="12">
        <v>2271</v>
      </c>
      <c r="C13" s="16"/>
      <c r="D13" s="16"/>
      <c r="E13" s="18">
        <f t="shared" si="0"/>
        <v>0</v>
      </c>
      <c r="F13" s="18"/>
    </row>
    <row r="14" spans="1:6" ht="37.5" hidden="1">
      <c r="A14" s="25" t="s">
        <v>7</v>
      </c>
      <c r="B14" s="12">
        <v>2272</v>
      </c>
      <c r="C14" s="16"/>
      <c r="D14" s="16"/>
      <c r="E14" s="18">
        <f t="shared" si="0"/>
        <v>0</v>
      </c>
      <c r="F14" s="18"/>
    </row>
    <row r="15" spans="1:6" ht="18.75">
      <c r="A15" s="25" t="s">
        <v>8</v>
      </c>
      <c r="B15" s="12">
        <v>2273</v>
      </c>
      <c r="C15" s="16">
        <v>59640</v>
      </c>
      <c r="D15" s="16">
        <v>35897.58</v>
      </c>
      <c r="E15" s="18">
        <f t="shared" si="0"/>
        <v>23742.42</v>
      </c>
      <c r="F15" s="18"/>
    </row>
    <row r="16" spans="1:6" ht="18.75" hidden="1">
      <c r="A16" s="25" t="s">
        <v>9</v>
      </c>
      <c r="B16" s="12">
        <v>2274</v>
      </c>
      <c r="C16" s="16"/>
      <c r="D16" s="16"/>
      <c r="E16" s="18">
        <f t="shared" si="0"/>
        <v>0</v>
      </c>
      <c r="F16" s="18"/>
    </row>
    <row r="17" spans="1:9" ht="18.75">
      <c r="A17" s="25" t="s">
        <v>10</v>
      </c>
      <c r="B17" s="12">
        <v>2275</v>
      </c>
      <c r="C17" s="16">
        <v>430450</v>
      </c>
      <c r="D17" s="16"/>
      <c r="E17" s="18">
        <f t="shared" si="0"/>
        <v>430450</v>
      </c>
      <c r="F17" s="18"/>
    </row>
    <row r="18" spans="1:9" ht="34.5" customHeight="1">
      <c r="A18" s="25" t="s">
        <v>11</v>
      </c>
      <c r="B18" s="12">
        <v>2282</v>
      </c>
      <c r="C18" s="16">
        <v>2550</v>
      </c>
      <c r="D18" s="16">
        <v>2547</v>
      </c>
      <c r="E18" s="18">
        <f t="shared" si="0"/>
        <v>3</v>
      </c>
      <c r="F18" s="18"/>
    </row>
    <row r="19" spans="1:9" ht="18" hidden="1" customHeight="1">
      <c r="A19" s="25" t="s">
        <v>14</v>
      </c>
      <c r="B19" s="12">
        <v>2730</v>
      </c>
      <c r="C19" s="16"/>
      <c r="D19" s="16"/>
      <c r="E19" s="18">
        <f t="shared" si="0"/>
        <v>0</v>
      </c>
      <c r="F19" s="18"/>
    </row>
    <row r="20" spans="1:9" ht="15.75" customHeight="1">
      <c r="A20" s="25" t="s">
        <v>15</v>
      </c>
      <c r="B20" s="12">
        <v>2800</v>
      </c>
      <c r="C20" s="16">
        <v>1500</v>
      </c>
      <c r="D20" s="16">
        <v>1364.6</v>
      </c>
      <c r="E20" s="18">
        <f t="shared" si="0"/>
        <v>135.40000000000009</v>
      </c>
      <c r="F20" s="18"/>
    </row>
    <row r="21" spans="1:9" ht="39" customHeight="1">
      <c r="A21" s="25" t="s">
        <v>12</v>
      </c>
      <c r="B21" s="12">
        <v>3110</v>
      </c>
      <c r="C21" s="16">
        <v>66980</v>
      </c>
      <c r="D21" s="16">
        <v>54000</v>
      </c>
      <c r="E21" s="18">
        <f t="shared" si="0"/>
        <v>12980</v>
      </c>
      <c r="F21" s="18"/>
      <c r="H21" s="24"/>
    </row>
    <row r="22" spans="1:9" ht="37.5" hidden="1">
      <c r="A22" s="25" t="s">
        <v>20</v>
      </c>
      <c r="B22" s="12">
        <v>3122</v>
      </c>
      <c r="C22" s="16"/>
      <c r="D22" s="16"/>
      <c r="E22" s="18">
        <f t="shared" si="0"/>
        <v>0</v>
      </c>
      <c r="F22" s="18"/>
      <c r="I22" t="s">
        <v>19</v>
      </c>
    </row>
    <row r="23" spans="1:9" ht="18.75" hidden="1">
      <c r="A23" s="25" t="s">
        <v>21</v>
      </c>
      <c r="B23" s="12">
        <v>3132</v>
      </c>
      <c r="C23" s="16"/>
      <c r="D23" s="16"/>
      <c r="E23" s="18">
        <f t="shared" si="0"/>
        <v>0</v>
      </c>
      <c r="F23" s="18"/>
    </row>
    <row r="24" spans="1:9" ht="37.5" hidden="1">
      <c r="A24" s="25" t="s">
        <v>42</v>
      </c>
      <c r="B24" s="12">
        <v>3142</v>
      </c>
      <c r="C24" s="16"/>
      <c r="D24" s="16"/>
      <c r="E24" s="18">
        <f t="shared" si="0"/>
        <v>0</v>
      </c>
      <c r="F24" s="18"/>
    </row>
    <row r="25" spans="1:9" ht="18.75" customHeight="1">
      <c r="A25" s="25" t="s">
        <v>13</v>
      </c>
      <c r="B25" s="12"/>
      <c r="C25" s="32">
        <f>SUM(C6:C24)</f>
        <v>3565500</v>
      </c>
      <c r="D25" s="40">
        <f>SUM(D6:D24)</f>
        <v>2437159.4100000006</v>
      </c>
      <c r="E25" s="18">
        <f t="shared" si="0"/>
        <v>1128340.5899999994</v>
      </c>
      <c r="F25" s="18"/>
    </row>
    <row r="26" spans="1:9" ht="18.75">
      <c r="A26" s="6"/>
      <c r="B26" s="7"/>
      <c r="C26" s="41"/>
      <c r="D26" s="41"/>
    </row>
    <row r="27" spans="1:9" ht="18.75">
      <c r="A27" s="6"/>
      <c r="B27" s="7"/>
      <c r="C27" s="41"/>
      <c r="D27" s="41"/>
    </row>
    <row r="28" spans="1:9" ht="32.25" customHeight="1">
      <c r="A28" s="49" t="s">
        <v>25</v>
      </c>
      <c r="B28" s="57"/>
      <c r="C28" s="57"/>
      <c r="D28" s="57"/>
    </row>
    <row r="29" spans="1:9" ht="18.75">
      <c r="A29" s="19"/>
      <c r="B29" s="20"/>
      <c r="C29" s="42"/>
      <c r="D29" s="39"/>
    </row>
    <row r="30" spans="1:9" ht="56.25">
      <c r="A30" s="29" t="s">
        <v>0</v>
      </c>
      <c r="B30" s="29" t="s">
        <v>1</v>
      </c>
      <c r="C30" s="35" t="s">
        <v>23</v>
      </c>
      <c r="D30" s="35" t="s">
        <v>18</v>
      </c>
    </row>
    <row r="31" spans="1:9" ht="37.5" hidden="1">
      <c r="A31" s="25" t="s">
        <v>2</v>
      </c>
      <c r="B31" s="13">
        <v>2210</v>
      </c>
      <c r="C31" s="16"/>
      <c r="D31" s="16"/>
      <c r="F31" s="18"/>
    </row>
    <row r="32" spans="1:9" ht="18.75">
      <c r="A32" s="10" t="s">
        <v>3</v>
      </c>
      <c r="B32" s="13">
        <v>2230</v>
      </c>
      <c r="C32" s="31">
        <v>11330</v>
      </c>
      <c r="D32" s="16">
        <v>11322</v>
      </c>
      <c r="F32" s="18"/>
    </row>
    <row r="33" spans="1:6" ht="18.75" hidden="1">
      <c r="A33" s="10" t="s">
        <v>4</v>
      </c>
      <c r="B33" s="13">
        <v>2240</v>
      </c>
      <c r="C33" s="16"/>
      <c r="D33" s="16"/>
      <c r="F33" s="18"/>
    </row>
    <row r="34" spans="1:6" ht="18.75" hidden="1">
      <c r="A34" s="25" t="s">
        <v>10</v>
      </c>
      <c r="B34" s="27">
        <v>2275</v>
      </c>
      <c r="C34" s="16"/>
      <c r="D34" s="16"/>
      <c r="F34" s="18"/>
    </row>
    <row r="35" spans="1:6" ht="18.75" hidden="1">
      <c r="A35" s="25" t="s">
        <v>15</v>
      </c>
      <c r="B35" s="13">
        <v>2800</v>
      </c>
      <c r="C35" s="16"/>
      <c r="D35" s="16"/>
      <c r="F35" s="18"/>
    </row>
    <row r="36" spans="1:6" ht="37.5" hidden="1">
      <c r="A36" s="25" t="s">
        <v>12</v>
      </c>
      <c r="B36" s="13">
        <v>3110</v>
      </c>
      <c r="C36" s="16"/>
      <c r="D36" s="16"/>
      <c r="F36" s="18"/>
    </row>
    <row r="37" spans="1:6" ht="18.75" hidden="1">
      <c r="A37" s="14" t="s">
        <v>16</v>
      </c>
      <c r="B37" s="15">
        <v>3132</v>
      </c>
      <c r="C37" s="16"/>
      <c r="D37" s="16"/>
      <c r="F37" s="18"/>
    </row>
    <row r="38" spans="1:6" ht="18.75">
      <c r="A38" s="25" t="s">
        <v>13</v>
      </c>
      <c r="B38" s="13"/>
      <c r="C38" s="32">
        <f>SUM(C31:C37)</f>
        <v>11330</v>
      </c>
      <c r="D38" s="32">
        <f>SUM(D31:D37)</f>
        <v>11322</v>
      </c>
      <c r="F38" s="18"/>
    </row>
    <row r="41" spans="1:6" ht="34.5" customHeight="1">
      <c r="A41" s="51" t="s">
        <v>26</v>
      </c>
      <c r="B41" s="52"/>
      <c r="C41" s="52"/>
      <c r="D41" s="52"/>
    </row>
    <row r="42" spans="1:6">
      <c r="A42" s="1"/>
      <c r="B42" s="5"/>
      <c r="C42" s="38"/>
      <c r="D42" s="38"/>
    </row>
    <row r="43" spans="1:6" ht="56.25">
      <c r="A43" s="30" t="s">
        <v>0</v>
      </c>
      <c r="B43" s="34" t="s">
        <v>1</v>
      </c>
      <c r="C43" s="35" t="s">
        <v>23</v>
      </c>
      <c r="D43" s="35" t="s">
        <v>18</v>
      </c>
      <c r="E43" s="43"/>
    </row>
    <row r="44" spans="1:6" ht="37.5">
      <c r="A44" s="25" t="s">
        <v>2</v>
      </c>
      <c r="B44" s="13">
        <v>2210</v>
      </c>
      <c r="C44" s="31">
        <v>4110</v>
      </c>
      <c r="D44" s="46">
        <v>4110</v>
      </c>
      <c r="E44" s="46"/>
      <c r="F44" s="45"/>
    </row>
    <row r="45" spans="1:6" ht="18.75">
      <c r="A45" s="10" t="s">
        <v>3</v>
      </c>
      <c r="B45" s="13">
        <v>2230</v>
      </c>
      <c r="C45" s="31">
        <v>2961.14</v>
      </c>
      <c r="D45" s="31">
        <v>2961.14</v>
      </c>
      <c r="E45" s="44"/>
      <c r="F45" s="18"/>
    </row>
    <row r="46" spans="1:6" ht="18.75" hidden="1">
      <c r="A46" s="10" t="s">
        <v>4</v>
      </c>
      <c r="B46" s="13">
        <v>2240</v>
      </c>
      <c r="C46" s="31"/>
      <c r="D46" s="31"/>
      <c r="E46" s="44"/>
      <c r="F46" s="18"/>
    </row>
    <row r="47" spans="1:6" ht="18.75" hidden="1">
      <c r="A47" s="25" t="s">
        <v>10</v>
      </c>
      <c r="B47" s="27">
        <v>2275</v>
      </c>
      <c r="C47" s="31"/>
      <c r="D47" s="31"/>
      <c r="E47" s="44"/>
      <c r="F47" s="18"/>
    </row>
    <row r="48" spans="1:6" ht="18.75" hidden="1">
      <c r="A48" s="25" t="s">
        <v>15</v>
      </c>
      <c r="B48" s="13">
        <v>2800</v>
      </c>
      <c r="C48" s="31"/>
      <c r="D48" s="31"/>
      <c r="E48" s="44"/>
      <c r="F48" s="18"/>
    </row>
    <row r="49" spans="1:6" ht="37.5" hidden="1">
      <c r="A49" s="25" t="s">
        <v>12</v>
      </c>
      <c r="B49" s="13">
        <v>3110</v>
      </c>
      <c r="C49" s="31"/>
      <c r="D49" s="64"/>
      <c r="E49" s="64"/>
      <c r="F49" s="18"/>
    </row>
    <row r="50" spans="1:6" ht="18.75" hidden="1">
      <c r="A50" s="14" t="s">
        <v>16</v>
      </c>
      <c r="B50" s="15">
        <v>3132</v>
      </c>
      <c r="C50" s="16"/>
      <c r="D50" s="16"/>
      <c r="E50" s="44"/>
      <c r="F50" s="18"/>
    </row>
    <row r="51" spans="1:6" ht="18.75">
      <c r="A51" s="25" t="s">
        <v>13</v>
      </c>
      <c r="B51" s="13"/>
      <c r="C51" s="32">
        <f>C44+C45+C48+C49+C50</f>
        <v>7071.1399999999994</v>
      </c>
      <c r="D51" s="32">
        <f>D44+D45+D48+D49+D50</f>
        <v>7071.1399999999994</v>
      </c>
      <c r="E51" s="44"/>
      <c r="F51" s="18"/>
    </row>
    <row r="54" spans="1:6" ht="35.25" customHeight="1">
      <c r="A54" s="51" t="s">
        <v>56</v>
      </c>
      <c r="B54" s="52"/>
      <c r="C54" s="52"/>
      <c r="D54" s="52"/>
    </row>
    <row r="55" spans="1:6" ht="18.75">
      <c r="A55" s="53" t="s">
        <v>27</v>
      </c>
      <c r="B55" s="54"/>
      <c r="C55" s="62" t="s">
        <v>28</v>
      </c>
      <c r="D55" s="63"/>
    </row>
    <row r="56" spans="1:6" ht="18.75" hidden="1">
      <c r="A56" s="25" t="s">
        <v>30</v>
      </c>
      <c r="B56" s="22">
        <v>2210</v>
      </c>
      <c r="C56" s="70"/>
      <c r="D56" s="71"/>
    </row>
    <row r="57" spans="1:6" ht="18.75" hidden="1">
      <c r="A57" s="25" t="s">
        <v>33</v>
      </c>
      <c r="B57" s="22">
        <v>2210</v>
      </c>
      <c r="C57" s="70"/>
      <c r="D57" s="71"/>
    </row>
    <row r="58" spans="1:6" ht="18.75" hidden="1">
      <c r="A58" s="25" t="s">
        <v>38</v>
      </c>
      <c r="B58" s="23">
        <v>3110.221</v>
      </c>
      <c r="C58" s="60"/>
      <c r="D58" s="61"/>
    </row>
    <row r="59" spans="1:6" ht="18.75" hidden="1">
      <c r="A59" s="25" t="s">
        <v>29</v>
      </c>
      <c r="B59" s="22">
        <v>2210</v>
      </c>
      <c r="C59" s="70"/>
      <c r="D59" s="71"/>
    </row>
    <row r="60" spans="1:6" ht="18.75" hidden="1">
      <c r="A60" s="25" t="s">
        <v>31</v>
      </c>
      <c r="B60" s="22">
        <v>2210</v>
      </c>
      <c r="C60" s="70"/>
      <c r="D60" s="71"/>
    </row>
    <row r="61" spans="1:6" ht="18.75" hidden="1">
      <c r="A61" s="25" t="s">
        <v>37</v>
      </c>
      <c r="B61" s="22">
        <v>2210</v>
      </c>
      <c r="C61" s="70"/>
      <c r="D61" s="71"/>
    </row>
    <row r="62" spans="1:6" ht="18.75" hidden="1">
      <c r="A62" s="25" t="s">
        <v>32</v>
      </c>
      <c r="B62" s="22">
        <v>3110</v>
      </c>
      <c r="C62" s="60"/>
      <c r="D62" s="61"/>
    </row>
    <row r="63" spans="1:6" ht="18.75" hidden="1">
      <c r="A63" s="25" t="s">
        <v>34</v>
      </c>
      <c r="B63" s="22">
        <v>2210</v>
      </c>
      <c r="C63" s="58"/>
      <c r="D63" s="59"/>
    </row>
    <row r="64" spans="1:6" ht="18.75" hidden="1">
      <c r="A64" s="25" t="s">
        <v>35</v>
      </c>
      <c r="B64" s="22">
        <v>2210</v>
      </c>
      <c r="C64" s="58"/>
      <c r="D64" s="59"/>
    </row>
    <row r="65" spans="1:4" ht="18.75" hidden="1">
      <c r="A65" s="25" t="s">
        <v>47</v>
      </c>
      <c r="B65" s="22">
        <v>2240</v>
      </c>
      <c r="C65" s="58"/>
      <c r="D65" s="59"/>
    </row>
    <row r="66" spans="1:4" ht="18.75">
      <c r="A66" s="25" t="s">
        <v>39</v>
      </c>
      <c r="B66" s="22">
        <v>2230</v>
      </c>
      <c r="C66" s="60">
        <v>2961.14</v>
      </c>
      <c r="D66" s="61"/>
    </row>
    <row r="67" spans="1:4" ht="18.75" hidden="1">
      <c r="A67" s="25" t="s">
        <v>40</v>
      </c>
      <c r="B67" s="22">
        <v>2210</v>
      </c>
      <c r="C67" s="58"/>
      <c r="D67" s="59"/>
    </row>
    <row r="68" spans="1:4" ht="18.75" hidden="1">
      <c r="A68" s="25" t="s">
        <v>46</v>
      </c>
      <c r="B68" s="22">
        <v>2210</v>
      </c>
      <c r="C68" s="60"/>
      <c r="D68" s="61"/>
    </row>
    <row r="69" spans="1:4" ht="18.75">
      <c r="A69" s="25" t="s">
        <v>44</v>
      </c>
      <c r="B69" s="22">
        <v>2210</v>
      </c>
      <c r="C69" s="60">
        <v>4110</v>
      </c>
      <c r="D69" s="61"/>
    </row>
    <row r="70" spans="1:4" ht="18.75" hidden="1">
      <c r="A70" s="25" t="s">
        <v>43</v>
      </c>
      <c r="B70" s="22">
        <v>2210</v>
      </c>
      <c r="C70" s="60"/>
      <c r="D70" s="61"/>
    </row>
    <row r="71" spans="1:4" ht="18.75" hidden="1">
      <c r="A71" s="25" t="s">
        <v>45</v>
      </c>
      <c r="B71" s="26">
        <v>2210</v>
      </c>
      <c r="C71" s="60"/>
      <c r="D71" s="61"/>
    </row>
    <row r="72" spans="1:4" ht="18.75">
      <c r="A72" s="47"/>
      <c r="B72" s="48"/>
      <c r="C72" s="60"/>
      <c r="D72" s="61"/>
    </row>
    <row r="73" spans="1:4" ht="18.75">
      <c r="A73" s="47"/>
      <c r="B73" s="48"/>
      <c r="C73" s="67">
        <f>SUM(C56:D72)</f>
        <v>7071.1399999999994</v>
      </c>
      <c r="D73" s="68"/>
    </row>
  </sheetData>
  <mergeCells count="29">
    <mergeCell ref="A73:B73"/>
    <mergeCell ref="C73:D73"/>
    <mergeCell ref="C69:D69"/>
    <mergeCell ref="C70:D70"/>
    <mergeCell ref="C71:D71"/>
    <mergeCell ref="A72:B72"/>
    <mergeCell ref="C72:D72"/>
    <mergeCell ref="C64:D64"/>
    <mergeCell ref="C65:D65"/>
    <mergeCell ref="C66:D66"/>
    <mergeCell ref="C67:D67"/>
    <mergeCell ref="C68:D68"/>
    <mergeCell ref="D49:E49"/>
    <mergeCell ref="C60:D60"/>
    <mergeCell ref="C61:D61"/>
    <mergeCell ref="C62:D62"/>
    <mergeCell ref="C63:D63"/>
    <mergeCell ref="C56:D56"/>
    <mergeCell ref="C57:D57"/>
    <mergeCell ref="C58:D58"/>
    <mergeCell ref="C59:D59"/>
    <mergeCell ref="A54:D54"/>
    <mergeCell ref="A55:B55"/>
    <mergeCell ref="C55:D55"/>
    <mergeCell ref="A2:D2"/>
    <mergeCell ref="A3:D3"/>
    <mergeCell ref="A4:D4"/>
    <mergeCell ref="A28:D28"/>
    <mergeCell ref="A41:D4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4"/>
  <sheetViews>
    <sheetView workbookViewId="0">
      <selection activeCell="C49" sqref="C49"/>
    </sheetView>
  </sheetViews>
  <sheetFormatPr defaultRowHeight="15"/>
  <sheetData>
    <row r="2" spans="1:1" ht="18.75">
      <c r="A2" s="7" t="s">
        <v>49</v>
      </c>
    </row>
    <row r="3" spans="1:1" ht="18.75">
      <c r="A3" s="7"/>
    </row>
    <row r="43" spans="3:3">
      <c r="C43">
        <v>491.85</v>
      </c>
    </row>
    <row r="44" spans="3:3">
      <c r="C44">
        <f>21291.33+16255.05</f>
        <v>37546.380000000005</v>
      </c>
    </row>
    <row r="48" spans="3:3">
      <c r="C48">
        <v>12721.86</v>
      </c>
    </row>
    <row r="52" spans="1:1" ht="18.75">
      <c r="A52" s="7" t="s">
        <v>48</v>
      </c>
    </row>
    <row r="54" spans="1:1" ht="18.75">
      <c r="A54" s="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Новопразький НВК</vt:lpstr>
      <vt:lpstr>Новопразький НВО</vt:lpstr>
      <vt:lpstr>Новопразька ЗШ І-ІІ ст</vt:lpstr>
      <vt:lpstr>Шарівський НВК </vt:lpstr>
      <vt:lpstr>Пантазіївська філія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2020-04-09T05:19:29Z</cp:lastPrinted>
  <dcterms:created xsi:type="dcterms:W3CDTF">2017-11-02T06:22:39Z</dcterms:created>
  <dcterms:modified xsi:type="dcterms:W3CDTF">2020-10-12T09:49:34Z</dcterms:modified>
</cp:coreProperties>
</file>