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Бутівський НВК" sheetId="1" r:id="rId1"/>
    <sheet name="Войнівська ЗШ І-ІІІ ст" sheetId="2" r:id="rId2"/>
    <sheet name="Головківський НВК" sheetId="27" r:id="rId3"/>
    <sheet name="Ізмайлівська ЗШ І-ІІІ ст" sheetId="29" r:id="rId4"/>
    <sheet name="Користівська ЗШ ІІІІ ст" sheetId="32" r:id="rId5"/>
    <sheet name="Протопопівська ЗШ І-ІІІ ст" sheetId="41" r:id="rId6"/>
    <sheet name="Цукрозаводський НВК " sheetId="43" r:id="rId7"/>
    <sheet name="Лист1" sheetId="51" r:id="rId8"/>
  </sheets>
  <calcPr calcId="125725"/>
</workbook>
</file>

<file path=xl/calcChain.xml><?xml version="1.0" encoding="utf-8"?>
<calcChain xmlns="http://schemas.openxmlformats.org/spreadsheetml/2006/main">
  <c r="C20" i="43"/>
  <c r="C20" i="29"/>
  <c r="C20" i="27"/>
  <c r="C20" i="2"/>
  <c r="C11" i="29"/>
  <c r="C11" i="41"/>
  <c r="C11" i="27"/>
  <c r="C11" i="2"/>
  <c r="C11" i="1"/>
  <c r="C9" i="27"/>
  <c r="C9" i="2"/>
  <c r="C9" i="29"/>
  <c r="C9" i="32"/>
  <c r="C9" i="41"/>
  <c r="C9" i="43"/>
  <c r="C14" i="2"/>
  <c r="C15" i="43"/>
  <c r="C15" i="41"/>
  <c r="C15" i="32"/>
  <c r="C15" i="29"/>
  <c r="C15" i="27"/>
  <c r="C15" i="2"/>
  <c r="C15" i="1"/>
  <c r="C10" i="2"/>
  <c r="C8" i="43"/>
  <c r="C7" i="41"/>
  <c r="C7" i="1"/>
  <c r="C7" i="43"/>
  <c r="C7" i="32"/>
  <c r="C7" i="29"/>
  <c r="C7" i="2"/>
  <c r="C7" i="27"/>
  <c r="D15" i="1"/>
  <c r="D10"/>
  <c r="D8"/>
  <c r="D7"/>
  <c r="D8" i="43"/>
  <c r="D7"/>
  <c r="D8" i="41"/>
  <c r="D7"/>
  <c r="D15"/>
  <c r="D11"/>
  <c r="D10"/>
  <c r="D9"/>
  <c r="D8" i="32"/>
  <c r="D7"/>
  <c r="D16"/>
  <c r="D15"/>
  <c r="D11"/>
  <c r="D10"/>
  <c r="D9"/>
  <c r="D8" i="29"/>
  <c r="D7"/>
  <c r="D15"/>
  <c r="D11"/>
  <c r="D10"/>
  <c r="D9"/>
  <c r="D8" i="2"/>
  <c r="D7"/>
  <c r="D20"/>
  <c r="D15"/>
  <c r="D14"/>
  <c r="D11"/>
  <c r="D9"/>
  <c r="D15" i="27"/>
  <c r="D10"/>
  <c r="D8"/>
  <c r="D7"/>
  <c r="D11"/>
  <c r="D9"/>
  <c r="C31" i="1"/>
  <c r="C32" i="27"/>
  <c r="C65" i="43" l="1"/>
  <c r="C64" i="41"/>
  <c r="C65" i="32"/>
  <c r="C65" i="29"/>
  <c r="C64" i="27"/>
  <c r="C64" i="2"/>
  <c r="C66" i="1"/>
  <c r="C57" i="2"/>
  <c r="C64" i="43"/>
  <c r="C57" i="27"/>
  <c r="C75" i="41" l="1"/>
  <c r="C76" i="29"/>
  <c r="C75" i="27"/>
  <c r="C75" i="2"/>
  <c r="C77" i="1"/>
  <c r="C76" i="32"/>
  <c r="C76" i="43" l="1"/>
  <c r="D25"/>
  <c r="D25" i="41"/>
  <c r="D25" i="32"/>
  <c r="D25" i="29"/>
  <c r="D25" i="27"/>
  <c r="C25" i="2"/>
  <c r="D25"/>
  <c r="D25" i="1"/>
  <c r="D51" i="29"/>
  <c r="C51"/>
  <c r="D38"/>
  <c r="C38"/>
  <c r="C51" i="43" l="1"/>
  <c r="D51"/>
  <c r="D38"/>
  <c r="C38"/>
  <c r="C51" i="41"/>
  <c r="D51"/>
  <c r="D39"/>
  <c r="C39"/>
  <c r="C50" i="32"/>
  <c r="D50"/>
  <c r="D37"/>
  <c r="C37"/>
  <c r="C51" i="27"/>
  <c r="D51"/>
  <c r="C38"/>
  <c r="D38"/>
  <c r="C51" i="2"/>
  <c r="D51"/>
  <c r="D38"/>
  <c r="C38"/>
  <c r="C50" i="1"/>
  <c r="C37"/>
  <c r="D37" l="1"/>
  <c r="D50"/>
  <c r="C25" i="27" l="1"/>
  <c r="C25" i="1" l="1"/>
  <c r="C25" i="43"/>
  <c r="C25" i="41"/>
  <c r="C25" i="32"/>
  <c r="C25" i="29"/>
</calcChain>
</file>

<file path=xl/sharedStrings.xml><?xml version="1.0" encoding="utf-8"?>
<sst xmlns="http://schemas.openxmlformats.org/spreadsheetml/2006/main" count="508" uniqueCount="59">
  <si>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</si>
  <si>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</si>
  <si>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</si>
  <si>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</si>
  <si>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</si>
  <si>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</si>
  <si>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</si>
  <si>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</si>
  <si>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</si>
  <si>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</si>
  <si>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</si>
  <si>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</si>
  <si>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</si>
  <si>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</si>
  <si>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</si>
  <si>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</si>
  <si>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</si>
  <si>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</si>
  <si>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</si>
  <si>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</si>
  <si>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</si>
  <si>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</si>
  <si>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</si>
  <si>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</si>
  <si>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Войнівська загальноосвітня школа І-ІІІ ступенів Олександрійської районної ради Кіровоградської області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</si>
  <si>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</si>
  <si>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</si>
  <si>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</si>
  <si>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</si>
  <si>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</si>
  <si>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Ізмайлівська загальноосвітня школа І-ІІІ ступенів Олександрійської районної ради Кіровоградської області</t>
  </si>
  <si>
    <t>Користівська загальноосвітня школа І-ІІІ ступенів Олександрійської районної ради Кіровоградської області</t>
  </si>
  <si>
    <t>Протопопівська загальноосвітня школа І-ІІІ ступенів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</si>
  <si>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</si>
  <si>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</si>
  <si>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</si>
  <si>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</si>
  <si>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</si>
  <si>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</si>
  <si>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</si>
  <si>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</si>
  <si>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</si>
  <si>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</si>
  <si>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</si>
  <si>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</si>
  <si>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</si>
  <si>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</si>
  <si>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</si>
  <si>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</si>
  <si>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</si>
  <si>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</si>
  <si>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</si>
  <si>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Інше(штамп,с-ма очищ.води)</t>
  </si>
  <si>
    <t>Головківський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</si>
  <si>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>Цукрозаводський навчально-виховний комплекс "загальноосвітня школа І-ІІІ ступенів- центр художньо-естетичної творчості учнівської молоді" Олександрійської районної ради Кіровоградської області</t>
  </si>
  <si>
    <t>Бутівський навчально-виховний комплекс "загальноосвітня школа І-ІІ ступенів - дошкільний навчальний заклад" Олександрійської районної ради Кіровоградської області</t>
  </si>
  <si>
    <t>Інформація про перелік товарів,робіт і послуг отриманих як благодійна допомога станом на 01.03. 2019 року</t>
  </si>
  <si>
    <t>Інформація про перелік товарів,робіт і послуг отриманих як благодійна допомога станом на 01.04. 2019 року</t>
  </si>
  <si>
    <t xml:space="preserve">Кошторис та фінансовий звіт  про надходження та використання   коштів стоном на 01.04.2019 року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</si>
</sst>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2" borderId="0" xfId="0" applyFill="1"/>
    <xf numFmtId="0" fontId="2" fillId="0" borderId="0" xfId="0" applyFont="1"/>
    <xf numFmtId="2" fontId="3" fillId="0" borderId="0" xfId="0" applyNumberFormat="1" applyFont="1"/>
    <xf numFmtId="0" fontId="4" fillId="0" borderId="0" xfId="0" applyFont="1"/>
    <xf numFmtId="0" fontId="3" fillId="0" borderId="0" xfId="0" applyFont="1"/>
    <xf numFmtId="0" fontId="0" fillId="0" borderId="0" xfId="0" applyFont="1"/>
    <xf numFmtId="0" fontId="7" fillId="0" borderId="0" xfId="0" applyFont="1"/>
    <xf numFmtId="2" fontId="4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2" fontId="6" fillId="0" borderId="0" xfId="0" applyNumberFormat="1" applyFont="1"/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16" fontId="0" fillId="0" borderId="0" xfId="0" applyNumberFormat="1"/>
    <xf numFmtId="0" fontId="5" fillId="0" borderId="1" xfId="0" applyFont="1" applyBorder="1" applyAlignment="1">
      <alignment wrapText="1"/>
    </xf>
    <xf numFmtId="0" fontId="10" fillId="0" borderId="1" xfId="0" applyFont="1" applyBorder="1" applyAlignment="1"/>
    <xf numFmtId="0" fontId="11" fillId="0" borderId="1" xfId="0" applyNumberFormat="1" applyFont="1" applyBorder="1" applyAlignment="1">
      <alignment horizontal="left"/>
    </xf>
    <xf numFmtId="0" fontId="0" fillId="2" borderId="0" xfId="0" applyFill="1" applyBorder="1"/>
    <xf numFmtId="2" fontId="10" fillId="0" borderId="1" xfId="0" applyNumberFormat="1" applyFont="1" applyBorder="1"/>
    <xf numFmtId="2" fontId="6" fillId="0" borderId="0" xfId="0" applyNumberFormat="1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/>
    <xf numFmtId="2" fontId="12" fillId="0" borderId="1" xfId="0" applyNumberFormat="1" applyFont="1" applyBorder="1"/>
    <xf numFmtId="0" fontId="12" fillId="0" borderId="1" xfId="0" applyFont="1" applyBorder="1" applyAlignment="1"/>
    <xf numFmtId="0" fontId="5" fillId="0" borderId="0" xfId="0" applyFont="1" applyBorder="1" applyAlignment="1">
      <alignment wrapText="1"/>
    </xf>
    <xf numFmtId="0" fontId="6" fillId="0" borderId="0" xfId="0" applyFont="1" applyBorder="1"/>
    <xf numFmtId="2" fontId="5" fillId="0" borderId="0" xfId="0" applyNumberFormat="1" applyFont="1" applyBorder="1"/>
    <xf numFmtId="0" fontId="6" fillId="0" borderId="1" xfId="0" applyFont="1" applyBorder="1" applyAlignment="1">
      <alignment horizontal="right"/>
    </xf>
    <xf numFmtId="2" fontId="5" fillId="2" borderId="1" xfId="0" applyNumberFormat="1" applyFont="1" applyFill="1" applyBorder="1"/>
    <xf numFmtId="2" fontId="10" fillId="0" borderId="0" xfId="0" applyNumberFormat="1" applyFont="1" applyAlignment="1">
      <alignment horizontal="right"/>
    </xf>
    <xf numFmtId="2" fontId="13" fillId="2" borderId="1" xfId="0" applyNumberFormat="1" applyFont="1" applyFill="1" applyBorder="1"/>
    <xf numFmtId="2" fontId="6" fillId="0" borderId="1" xfId="0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/>
    <xf numFmtId="2" fontId="10" fillId="0" borderId="3" xfId="0" applyNumberFormat="1" applyFont="1" applyBorder="1" applyAlignment="1"/>
    <xf numFmtId="2" fontId="10" fillId="0" borderId="4" xfId="0" applyNumberFormat="1" applyFont="1" applyBorder="1" applyAlignment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tabSelected="1" topLeftCell="A16" workbookViewId="0">
      <selection activeCell="F27" sqref="F27"/>
    </sheetView>
  </sheetViews>
  <sheetFormatPr defaultRowHeight="15"/>
  <cols>
    <col min="1" max="1" width="47.875" style="1" customWidth="1"/>
    <col min="2" max="2" width="8.125" style="10" customWidth="1"/>
    <col min="3" max="3" width="17.5" style="4" customWidth="1"/>
    <col min="4" max="4" width="16.5" style="4" customWidth="1"/>
    <col min="5" max="5" width="9.875" customWidth="1"/>
    <col min="6" max="6" width="10.5" bestFit="1" customWidth="1"/>
  </cols>
  <sheetData>
    <row r="2" spans="1:9" ht="67.5" customHeight="1">
      <c r="A2" s="54" t="s">
        <v>58</v>
      </c>
      <c r="B2" s="55"/>
      <c r="C2" s="55"/>
      <c r="D2" s="55"/>
      <c r="I2" s="8"/>
    </row>
    <row r="3" spans="1:9" ht="68.25" customHeight="1">
      <c r="A3" s="69" t="s">
        <v>55</v>
      </c>
      <c r="B3" s="70"/>
      <c r="C3" s="70"/>
      <c r="D3" s="70"/>
    </row>
    <row r="4" spans="1:9">
      <c r="A4" s="6"/>
      <c r="B4" s="9"/>
      <c r="C4" s="7"/>
      <c r="D4" s="7"/>
    </row>
    <row r="5" spans="1:9" ht="47.25" customHeight="1">
      <c r="A5" s="71" t="s">
        <v>25</v>
      </c>
      <c r="B5" s="72"/>
      <c r="C5" s="72"/>
      <c r="D5" s="72"/>
    </row>
    <row r="6" spans="1:9" ht="70.5" customHeight="1">
      <c r="A6" s="22" t="s">
        <v>0</v>
      </c>
      <c r="B6" s="22" t="s">
        <v>1</v>
      </c>
      <c r="C6" s="17" t="s">
        <v>23</v>
      </c>
      <c r="D6" s="17" t="s">
        <v>18</v>
      </c>
    </row>
    <row r="7" spans="1:9" ht="15" customHeight="1">
      <c r="A7" s="28" t="s">
        <v>22</v>
      </c>
      <c r="B7" s="23">
        <v>2111</v>
      </c>
      <c r="C7" s="31">
        <f>577410+42450</f>
        <v>619860</v>
      </c>
      <c r="D7" s="31">
        <f>530107.21+38460.15</f>
        <v>568567.36</v>
      </c>
      <c r="E7" s="4"/>
      <c r="F7" s="4"/>
    </row>
    <row r="8" spans="1:9" ht="17.25" customHeight="1">
      <c r="A8" s="28" t="s">
        <v>45</v>
      </c>
      <c r="B8" s="23">
        <v>2120</v>
      </c>
      <c r="C8" s="31">
        <v>136390</v>
      </c>
      <c r="D8" s="31">
        <f>119061.56+9639.66</f>
        <v>128701.22</v>
      </c>
      <c r="E8" s="4"/>
      <c r="F8" s="4"/>
    </row>
    <row r="9" spans="1:9" ht="37.5">
      <c r="A9" s="18" t="s">
        <v>2</v>
      </c>
      <c r="B9" s="24">
        <v>2210</v>
      </c>
      <c r="C9" s="20"/>
      <c r="D9" s="20"/>
      <c r="E9" s="4"/>
      <c r="F9" s="4"/>
      <c r="H9" s="4"/>
    </row>
    <row r="10" spans="1:9" ht="18.75">
      <c r="A10" s="19" t="s">
        <v>3</v>
      </c>
      <c r="B10" s="24">
        <v>2230</v>
      </c>
      <c r="C10" s="20">
        <v>53960</v>
      </c>
      <c r="D10" s="20">
        <f>2644.92+2097.52</f>
        <v>4742.4400000000005</v>
      </c>
      <c r="E10" s="4"/>
      <c r="F10" s="4"/>
    </row>
    <row r="11" spans="1:9" ht="18.75">
      <c r="A11" s="19" t="s">
        <v>4</v>
      </c>
      <c r="B11" s="24">
        <v>2240</v>
      </c>
      <c r="C11" s="20">
        <f>51335-50000</f>
        <v>1335</v>
      </c>
      <c r="D11" s="20">
        <v>1077.42</v>
      </c>
      <c r="E11" s="4"/>
      <c r="F11" s="4"/>
    </row>
    <row r="12" spans="1:9" ht="18.75">
      <c r="A12" s="19" t="s">
        <v>5</v>
      </c>
      <c r="B12" s="24">
        <v>2250</v>
      </c>
      <c r="C12" s="20"/>
      <c r="D12" s="20"/>
      <c r="E12" s="4"/>
      <c r="F12" s="4"/>
    </row>
    <row r="13" spans="1:9" ht="18.75">
      <c r="A13" s="19" t="s">
        <v>6</v>
      </c>
      <c r="B13" s="24">
        <v>2271</v>
      </c>
      <c r="C13" s="20"/>
      <c r="D13" s="20"/>
      <c r="E13" s="4"/>
      <c r="F13" s="4"/>
    </row>
    <row r="14" spans="1:9" ht="37.5">
      <c r="A14" s="18" t="s">
        <v>7</v>
      </c>
      <c r="B14" s="24">
        <v>2272</v>
      </c>
      <c r="C14" s="20">
        <v>180</v>
      </c>
      <c r="D14" s="20"/>
      <c r="E14" s="4"/>
      <c r="F14" s="4"/>
    </row>
    <row r="15" spans="1:9" ht="18.75">
      <c r="A15" s="19" t="s">
        <v>8</v>
      </c>
      <c r="B15" s="24">
        <v>2273</v>
      </c>
      <c r="C15" s="20">
        <f>16670+4000</f>
        <v>20670</v>
      </c>
      <c r="D15" s="20">
        <f>20230.84</f>
        <v>20230.84</v>
      </c>
      <c r="E15" s="4"/>
      <c r="F15" s="4"/>
    </row>
    <row r="16" spans="1:9" ht="18.75">
      <c r="A16" s="19" t="s">
        <v>9</v>
      </c>
      <c r="B16" s="24">
        <v>2274</v>
      </c>
      <c r="C16" s="20">
        <v>145270</v>
      </c>
      <c r="D16" s="20">
        <v>132171.32</v>
      </c>
      <c r="E16" s="4"/>
      <c r="F16" s="4"/>
    </row>
    <row r="17" spans="1:14" ht="18.75">
      <c r="A17" s="19" t="s">
        <v>10</v>
      </c>
      <c r="B17" s="24">
        <v>2275</v>
      </c>
      <c r="C17" s="20"/>
      <c r="D17" s="20"/>
      <c r="E17" s="4"/>
      <c r="F17" s="4"/>
    </row>
    <row r="18" spans="1:14" ht="56.25">
      <c r="A18" s="18" t="s">
        <v>11</v>
      </c>
      <c r="B18" s="24">
        <v>2282</v>
      </c>
      <c r="C18" s="20"/>
      <c r="D18" s="20"/>
      <c r="E18" s="4"/>
      <c r="F18" s="4"/>
    </row>
    <row r="19" spans="1:14" ht="18.75">
      <c r="A19" s="18" t="s">
        <v>14</v>
      </c>
      <c r="B19" s="24">
        <v>2730</v>
      </c>
      <c r="C19" s="20"/>
      <c r="D19" s="20"/>
      <c r="E19" s="4"/>
      <c r="F19" s="4"/>
    </row>
    <row r="20" spans="1:14" ht="18.75">
      <c r="A20" s="18" t="s">
        <v>15</v>
      </c>
      <c r="B20" s="24">
        <v>2800</v>
      </c>
      <c r="C20" s="20">
        <v>260</v>
      </c>
      <c r="D20" s="20">
        <v>64.84</v>
      </c>
      <c r="E20" s="4"/>
      <c r="F20" s="4"/>
    </row>
    <row r="21" spans="1:14" ht="37.5">
      <c r="A21" s="18" t="s">
        <v>12</v>
      </c>
      <c r="B21" s="24">
        <v>3110</v>
      </c>
      <c r="C21" s="20"/>
      <c r="D21" s="20"/>
      <c r="E21" s="4"/>
      <c r="F21" s="4"/>
    </row>
    <row r="22" spans="1:14" ht="37.5">
      <c r="A22" s="18" t="s">
        <v>20</v>
      </c>
      <c r="B22" s="24">
        <v>3122</v>
      </c>
      <c r="C22" s="20"/>
      <c r="D22" s="20"/>
      <c r="E22" s="4"/>
      <c r="F22" s="4"/>
    </row>
    <row r="23" spans="1:14" s="5" customFormat="1" ht="18.75">
      <c r="A23" s="25" t="s">
        <v>16</v>
      </c>
      <c r="B23" s="26">
        <v>3132</v>
      </c>
      <c r="C23" s="27"/>
      <c r="D23" s="27"/>
      <c r="E23" s="4"/>
      <c r="F23" s="4"/>
      <c r="H23" s="39"/>
      <c r="I23" s="39"/>
      <c r="J23" s="39"/>
      <c r="K23" s="39"/>
      <c r="L23" s="39"/>
      <c r="M23" s="39"/>
      <c r="N23" s="39"/>
    </row>
    <row r="24" spans="1:14" ht="37.5">
      <c r="A24" s="36" t="s">
        <v>46</v>
      </c>
      <c r="B24" s="24">
        <v>3142</v>
      </c>
      <c r="C24" s="20"/>
      <c r="D24" s="20"/>
      <c r="E24" s="4"/>
      <c r="F24" s="4"/>
    </row>
    <row r="25" spans="1:14" ht="18.75">
      <c r="A25" s="18" t="s">
        <v>13</v>
      </c>
      <c r="B25" s="24"/>
      <c r="C25" s="21">
        <f>SUM(C7:C24)</f>
        <v>977925</v>
      </c>
      <c r="D25" s="50">
        <f>SUM(D7:D24)</f>
        <v>855555.43999999983</v>
      </c>
      <c r="E25" s="4"/>
      <c r="F25" s="4"/>
    </row>
    <row r="26" spans="1:14" ht="18.75">
      <c r="A26" s="11"/>
      <c r="B26" s="8"/>
      <c r="C26" s="12"/>
      <c r="D26" s="12"/>
    </row>
    <row r="27" spans="1:14" ht="31.5" customHeight="1">
      <c r="A27" s="54" t="s">
        <v>26</v>
      </c>
      <c r="B27" s="73"/>
      <c r="C27" s="73"/>
      <c r="D27" s="73"/>
    </row>
    <row r="28" spans="1:14" ht="18.75">
      <c r="A28" s="14"/>
      <c r="D28" s="35"/>
    </row>
    <row r="29" spans="1:14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14" ht="37.5">
      <c r="A30" s="18" t="s">
        <v>2</v>
      </c>
      <c r="B30" s="24">
        <v>2210</v>
      </c>
      <c r="C30" s="20"/>
      <c r="D30" s="20"/>
      <c r="F30" s="4"/>
    </row>
    <row r="31" spans="1:14" ht="18.75">
      <c r="A31" s="19" t="s">
        <v>3</v>
      </c>
      <c r="B31" s="24">
        <v>2230</v>
      </c>
      <c r="C31" s="44">
        <f>1258.36+14607.99</f>
        <v>15866.35</v>
      </c>
      <c r="D31" s="20">
        <v>627.91999999999996</v>
      </c>
      <c r="F31" s="4"/>
    </row>
    <row r="32" spans="1:14" ht="18.75">
      <c r="A32" s="19" t="s">
        <v>4</v>
      </c>
      <c r="B32" s="24">
        <v>2240</v>
      </c>
      <c r="C32" s="20"/>
      <c r="D32" s="20"/>
      <c r="F32" s="4"/>
    </row>
    <row r="33" spans="1:6" ht="18.75">
      <c r="A33" s="19" t="s">
        <v>10</v>
      </c>
      <c r="B33" s="43">
        <v>2275</v>
      </c>
      <c r="C33" s="20"/>
      <c r="D33" s="20"/>
      <c r="F33" s="4"/>
    </row>
    <row r="34" spans="1:6" ht="18.75">
      <c r="A34" s="18" t="s">
        <v>15</v>
      </c>
      <c r="B34" s="24">
        <v>2800</v>
      </c>
      <c r="C34" s="20"/>
      <c r="D34" s="20"/>
      <c r="F34" s="4"/>
    </row>
    <row r="35" spans="1:6" ht="37.5">
      <c r="A35" s="18" t="s">
        <v>12</v>
      </c>
      <c r="B35" s="24">
        <v>3110</v>
      </c>
      <c r="C35" s="20">
        <v>240</v>
      </c>
      <c r="D35" s="20"/>
      <c r="F35" s="4"/>
    </row>
    <row r="36" spans="1:6" ht="18.75">
      <c r="A36" s="25" t="s">
        <v>16</v>
      </c>
      <c r="B36" s="26">
        <v>3132</v>
      </c>
      <c r="C36" s="27"/>
      <c r="D36" s="27"/>
      <c r="F36" s="4"/>
    </row>
    <row r="37" spans="1:6" ht="18.75">
      <c r="A37" s="18" t="s">
        <v>13</v>
      </c>
      <c r="B37" s="24"/>
      <c r="C37" s="21">
        <f>SUM(C30:C36)</f>
        <v>16106.35</v>
      </c>
      <c r="D37" s="21">
        <f>SUM(D30:D36)</f>
        <v>627.91999999999996</v>
      </c>
      <c r="F37" s="4"/>
    </row>
    <row r="40" spans="1:6" ht="34.5" customHeight="1">
      <c r="A40" s="56" t="s">
        <v>27</v>
      </c>
      <c r="B40" s="57"/>
      <c r="C40" s="57"/>
      <c r="D40" s="57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/>
      <c r="D43" s="20"/>
      <c r="F43" s="4"/>
    </row>
    <row r="44" spans="1:6" ht="18.75">
      <c r="A44" s="19" t="s">
        <v>3</v>
      </c>
      <c r="B44" s="24">
        <v>2230</v>
      </c>
      <c r="C44" s="20">
        <v>1746.35</v>
      </c>
      <c r="D44" s="20">
        <v>1746.35</v>
      </c>
      <c r="F44" s="4"/>
    </row>
    <row r="45" spans="1:6" ht="18.75">
      <c r="A45" s="19" t="s">
        <v>4</v>
      </c>
      <c r="B45" s="24">
        <v>2240</v>
      </c>
      <c r="C45" s="20"/>
      <c r="D45" s="20"/>
      <c r="F45" s="4"/>
    </row>
    <row r="46" spans="1:6" ht="18.75">
      <c r="A46" s="19" t="s">
        <v>10</v>
      </c>
      <c r="B46" s="24">
        <v>2275</v>
      </c>
      <c r="C46" s="20"/>
      <c r="D46" s="20"/>
      <c r="F46" s="4"/>
    </row>
    <row r="47" spans="1:6" ht="18.75">
      <c r="A47" s="18" t="s">
        <v>15</v>
      </c>
      <c r="B47" s="24">
        <v>2800</v>
      </c>
      <c r="C47" s="20"/>
      <c r="D47" s="20"/>
      <c r="F47" s="4"/>
    </row>
    <row r="48" spans="1:6" ht="37.5">
      <c r="A48" s="18" t="s">
        <v>12</v>
      </c>
      <c r="B48" s="24">
        <v>3110</v>
      </c>
      <c r="C48" s="20">
        <v>240</v>
      </c>
      <c r="D48" s="20">
        <v>240</v>
      </c>
      <c r="F48" s="4"/>
    </row>
    <row r="49" spans="1:6" ht="18.75">
      <c r="A49" s="25" t="s">
        <v>16</v>
      </c>
      <c r="B49" s="26">
        <v>3132</v>
      </c>
      <c r="C49" s="27"/>
      <c r="D49" s="27"/>
      <c r="F49" s="4"/>
    </row>
    <row r="50" spans="1:6" ht="18.75">
      <c r="A50" s="18" t="s">
        <v>13</v>
      </c>
      <c r="B50" s="24"/>
      <c r="C50" s="21">
        <f>C43+C44+C47+C48+C49</f>
        <v>1986.35</v>
      </c>
      <c r="D50" s="21">
        <f>D43+D44+D47+D48+D49</f>
        <v>1986.35</v>
      </c>
      <c r="F50" s="4"/>
    </row>
    <row r="51" spans="1:6" ht="18.75">
      <c r="A51" s="46"/>
      <c r="B51" s="47"/>
      <c r="C51" s="48"/>
      <c r="D51" s="48"/>
      <c r="F51" s="4"/>
    </row>
    <row r="52" spans="1:6" ht="18.75">
      <c r="A52" s="46"/>
      <c r="B52" s="47"/>
      <c r="C52" s="48"/>
      <c r="D52" s="48"/>
      <c r="F52" s="4"/>
    </row>
    <row r="55" spans="1:6" ht="33.75" customHeight="1">
      <c r="A55" s="56" t="s">
        <v>57</v>
      </c>
      <c r="B55" s="57"/>
      <c r="C55" s="57"/>
      <c r="D55" s="57"/>
    </row>
    <row r="56" spans="1:6">
      <c r="A56" s="3"/>
      <c r="B56" s="1"/>
      <c r="C56"/>
      <c r="D56"/>
    </row>
    <row r="57" spans="1:6">
      <c r="A57" s="3"/>
      <c r="B57" s="1"/>
      <c r="C57"/>
      <c r="D57"/>
    </row>
    <row r="58" spans="1:6" ht="18.75">
      <c r="A58" s="58" t="s">
        <v>28</v>
      </c>
      <c r="B58" s="59"/>
      <c r="C58" s="60" t="s">
        <v>29</v>
      </c>
      <c r="D58" s="59"/>
    </row>
    <row r="59" spans="1:6" ht="18.75" hidden="1">
      <c r="A59" s="42" t="s">
        <v>40</v>
      </c>
      <c r="B59" s="37">
        <v>2210</v>
      </c>
      <c r="C59" s="53"/>
      <c r="D59" s="53"/>
    </row>
    <row r="60" spans="1:6" ht="18.75" hidden="1">
      <c r="A60" s="42" t="s">
        <v>34</v>
      </c>
      <c r="B60" s="37">
        <v>2210</v>
      </c>
      <c r="C60" s="67"/>
      <c r="D60" s="68"/>
    </row>
    <row r="61" spans="1:6" ht="18.75" hidden="1">
      <c r="A61" s="42" t="s">
        <v>37</v>
      </c>
      <c r="B61" s="37">
        <v>2210</v>
      </c>
      <c r="C61" s="67"/>
      <c r="D61" s="68"/>
    </row>
    <row r="62" spans="1:6" ht="18.75" hidden="1">
      <c r="A62" s="42" t="s">
        <v>42</v>
      </c>
      <c r="B62" s="38">
        <v>3110.221</v>
      </c>
      <c r="C62" s="63"/>
      <c r="D62" s="64"/>
    </row>
    <row r="63" spans="1:6" ht="18.75" hidden="1">
      <c r="A63" s="42" t="s">
        <v>33</v>
      </c>
      <c r="B63" s="37">
        <v>2210</v>
      </c>
      <c r="C63" s="67"/>
      <c r="D63" s="68"/>
    </row>
    <row r="64" spans="1:6" ht="18.75" hidden="1">
      <c r="A64" s="42" t="s">
        <v>35</v>
      </c>
      <c r="B64" s="37">
        <v>2210</v>
      </c>
      <c r="C64" s="67"/>
      <c r="D64" s="68"/>
    </row>
    <row r="65" spans="1:4" ht="18.75" hidden="1">
      <c r="A65" s="42" t="s">
        <v>41</v>
      </c>
      <c r="B65" s="37">
        <v>2210</v>
      </c>
      <c r="C65" s="67"/>
      <c r="D65" s="68"/>
    </row>
    <row r="66" spans="1:4" ht="18.75">
      <c r="A66" s="42" t="s">
        <v>36</v>
      </c>
      <c r="B66" s="37">
        <v>3110</v>
      </c>
      <c r="C66" s="63">
        <f>240</f>
        <v>240</v>
      </c>
      <c r="D66" s="64"/>
    </row>
    <row r="67" spans="1:4" ht="18.75" hidden="1">
      <c r="A67" s="42" t="s">
        <v>38</v>
      </c>
      <c r="B67" s="37">
        <v>2210</v>
      </c>
      <c r="C67" s="63"/>
      <c r="D67" s="64"/>
    </row>
    <row r="68" spans="1:4" ht="18.75" hidden="1">
      <c r="A68" s="42" t="s">
        <v>39</v>
      </c>
      <c r="B68" s="37">
        <v>2210</v>
      </c>
      <c r="C68" s="63"/>
      <c r="D68" s="64"/>
    </row>
    <row r="69" spans="1:4" ht="18.75" hidden="1">
      <c r="A69" s="42" t="s">
        <v>51</v>
      </c>
      <c r="B69" s="37">
        <v>2240</v>
      </c>
      <c r="C69" s="63"/>
      <c r="D69" s="64"/>
    </row>
    <row r="70" spans="1:4" ht="18.75">
      <c r="A70" s="42" t="s">
        <v>43</v>
      </c>
      <c r="B70" s="37">
        <v>2230</v>
      </c>
      <c r="C70" s="63">
        <v>1746.35</v>
      </c>
      <c r="D70" s="64"/>
    </row>
    <row r="71" spans="1:4" ht="18.75" hidden="1">
      <c r="A71" s="42" t="s">
        <v>44</v>
      </c>
      <c r="B71" s="37">
        <v>2210</v>
      </c>
      <c r="C71" s="63"/>
      <c r="D71" s="64"/>
    </row>
    <row r="72" spans="1:4" ht="18.75" hidden="1">
      <c r="A72" s="42" t="s">
        <v>50</v>
      </c>
      <c r="B72" s="37">
        <v>2210</v>
      </c>
      <c r="C72" s="63"/>
      <c r="D72" s="64"/>
    </row>
    <row r="73" spans="1:4" ht="18.75" hidden="1">
      <c r="A73" s="42" t="s">
        <v>48</v>
      </c>
      <c r="B73" s="37">
        <v>2210</v>
      </c>
      <c r="C73" s="63"/>
      <c r="D73" s="64"/>
    </row>
    <row r="74" spans="1:4" ht="18.75" hidden="1">
      <c r="A74" s="42" t="s">
        <v>47</v>
      </c>
      <c r="B74" s="37">
        <v>2210</v>
      </c>
      <c r="C74" s="63"/>
      <c r="D74" s="64"/>
    </row>
    <row r="75" spans="1:4" ht="18.75" hidden="1">
      <c r="A75" s="42" t="s">
        <v>49</v>
      </c>
      <c r="B75" s="43">
        <v>2210</v>
      </c>
      <c r="C75" s="63"/>
      <c r="D75" s="64"/>
    </row>
    <row r="76" spans="1:4" ht="18.75" hidden="1">
      <c r="A76" s="61"/>
      <c r="B76" s="62"/>
      <c r="C76" s="63"/>
      <c r="D76" s="64"/>
    </row>
    <row r="77" spans="1:4" ht="18.75">
      <c r="A77" s="61"/>
      <c r="B77" s="62"/>
      <c r="C77" s="65">
        <f>SUM(C59:D76)</f>
        <v>1986.35</v>
      </c>
      <c r="D77" s="66"/>
    </row>
  </sheetData>
  <mergeCells count="29">
    <mergeCell ref="A3:D3"/>
    <mergeCell ref="A2:D2"/>
    <mergeCell ref="A5:D5"/>
    <mergeCell ref="C61:D61"/>
    <mergeCell ref="C62:D62"/>
    <mergeCell ref="A27:D27"/>
    <mergeCell ref="A40:D40"/>
    <mergeCell ref="A55:D55"/>
    <mergeCell ref="C59:D59"/>
    <mergeCell ref="C60:D60"/>
    <mergeCell ref="A58:B58"/>
    <mergeCell ref="C58:D58"/>
    <mergeCell ref="C64:D64"/>
    <mergeCell ref="C65:D65"/>
    <mergeCell ref="C66:D66"/>
    <mergeCell ref="C63:D63"/>
    <mergeCell ref="C67:D67"/>
    <mergeCell ref="C68:D68"/>
    <mergeCell ref="C69:D69"/>
    <mergeCell ref="C70:D70"/>
    <mergeCell ref="C71:D71"/>
    <mergeCell ref="A77:B77"/>
    <mergeCell ref="C77:D77"/>
    <mergeCell ref="C72:D72"/>
    <mergeCell ref="C73:D73"/>
    <mergeCell ref="C74:D74"/>
    <mergeCell ref="C75:D75"/>
    <mergeCell ref="A76:B76"/>
    <mergeCell ref="C76:D7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7"/>
  <sheetViews>
    <sheetView topLeftCell="A11" zoomScaleNormal="100" workbookViewId="0">
      <selection activeCell="E45" sqref="E45"/>
    </sheetView>
  </sheetViews>
  <sheetFormatPr defaultRowHeight="15"/>
  <cols>
    <col min="1" max="1" width="43" style="3" customWidth="1"/>
    <col min="2" max="2" width="7.5" style="1" customWidth="1"/>
    <col min="3" max="3" width="16.875" customWidth="1"/>
    <col min="4" max="4" width="16.5" customWidth="1"/>
    <col min="5" max="5" width="11.25" customWidth="1"/>
    <col min="6" max="6" width="11.875" customWidth="1"/>
  </cols>
  <sheetData>
    <row r="2" spans="1:6" ht="41.25" customHeight="1">
      <c r="A2" s="54" t="s">
        <v>58</v>
      </c>
      <c r="B2" s="55"/>
      <c r="C2" s="55"/>
      <c r="D2" s="55"/>
    </row>
    <row r="3" spans="1:6" ht="38.25" customHeight="1">
      <c r="A3" s="69" t="s">
        <v>24</v>
      </c>
      <c r="B3" s="70"/>
      <c r="C3" s="70"/>
      <c r="D3" s="70"/>
    </row>
    <row r="4" spans="1:6" ht="18.75">
      <c r="A4" s="13"/>
      <c r="B4" s="14"/>
      <c r="C4" s="15"/>
      <c r="D4" s="15"/>
    </row>
    <row r="5" spans="1:6" ht="52.5" customHeight="1">
      <c r="A5" s="71" t="s">
        <v>25</v>
      </c>
      <c r="B5" s="74"/>
      <c r="C5" s="74"/>
      <c r="D5" s="74"/>
    </row>
    <row r="6" spans="1:6" s="2" customFormat="1" ht="72" customHeight="1">
      <c r="A6" s="16" t="s">
        <v>0</v>
      </c>
      <c r="B6" s="16" t="s">
        <v>1</v>
      </c>
      <c r="C6" s="17" t="s">
        <v>23</v>
      </c>
      <c r="D6" s="17" t="s">
        <v>18</v>
      </c>
    </row>
    <row r="7" spans="1:6" s="2" customFormat="1" ht="18.75">
      <c r="A7" s="28" t="s">
        <v>22</v>
      </c>
      <c r="B7" s="23">
        <v>2111</v>
      </c>
      <c r="C7" s="31">
        <f>1063860+58260</f>
        <v>1122120</v>
      </c>
      <c r="D7" s="31">
        <f>910520.73+24034.08</f>
        <v>934554.80999999994</v>
      </c>
      <c r="E7" s="4"/>
      <c r="F7" s="32"/>
    </row>
    <row r="8" spans="1:6" s="2" customFormat="1" ht="18.75">
      <c r="A8" s="28" t="s">
        <v>45</v>
      </c>
      <c r="B8" s="23">
        <v>2120</v>
      </c>
      <c r="C8" s="31">
        <v>246850</v>
      </c>
      <c r="D8" s="31">
        <f>208134.15+5287.53</f>
        <v>213421.68</v>
      </c>
      <c r="E8" s="4"/>
      <c r="F8" s="32"/>
    </row>
    <row r="9" spans="1:6" ht="37.5">
      <c r="A9" s="18" t="s">
        <v>2</v>
      </c>
      <c r="B9" s="19">
        <v>2210</v>
      </c>
      <c r="C9" s="20">
        <f>24440+3100</f>
        <v>27540</v>
      </c>
      <c r="D9" s="20">
        <f>27449.4</f>
        <v>27449.4</v>
      </c>
      <c r="E9" s="4"/>
      <c r="F9" s="32"/>
    </row>
    <row r="10" spans="1:6" ht="18.75">
      <c r="A10" s="18" t="s">
        <v>3</v>
      </c>
      <c r="B10" s="19">
        <v>2230</v>
      </c>
      <c r="C10" s="20">
        <f>112890-51200</f>
        <v>61690</v>
      </c>
      <c r="D10" s="20"/>
      <c r="E10" s="4"/>
      <c r="F10" s="32"/>
    </row>
    <row r="11" spans="1:6" ht="18.75">
      <c r="A11" s="18" t="s">
        <v>4</v>
      </c>
      <c r="B11" s="19">
        <v>2240</v>
      </c>
      <c r="C11" s="20">
        <f>14010-10000</f>
        <v>4010</v>
      </c>
      <c r="D11" s="20">
        <f>1636.52</f>
        <v>1636.52</v>
      </c>
      <c r="E11" s="4"/>
      <c r="F11" s="32"/>
    </row>
    <row r="12" spans="1:6" ht="18.75">
      <c r="A12" s="18" t="s">
        <v>5</v>
      </c>
      <c r="B12" s="19">
        <v>2250</v>
      </c>
      <c r="C12" s="20"/>
      <c r="D12" s="20"/>
      <c r="E12" s="4"/>
      <c r="F12" s="32"/>
    </row>
    <row r="13" spans="1:6" ht="18.75">
      <c r="A13" s="18" t="s">
        <v>6</v>
      </c>
      <c r="B13" s="19">
        <v>2271</v>
      </c>
      <c r="C13" s="20"/>
      <c r="D13" s="20"/>
      <c r="E13" s="4"/>
      <c r="F13" s="32"/>
    </row>
    <row r="14" spans="1:6" ht="37.5">
      <c r="A14" s="18" t="s">
        <v>7</v>
      </c>
      <c r="B14" s="19">
        <v>2272</v>
      </c>
      <c r="C14" s="20">
        <f>1280+490</f>
        <v>1770</v>
      </c>
      <c r="D14" s="20">
        <f>1642.5</f>
        <v>1642.5</v>
      </c>
      <c r="E14" s="4"/>
      <c r="F14" s="32"/>
    </row>
    <row r="15" spans="1:6" ht="18.75">
      <c r="A15" s="18" t="s">
        <v>8</v>
      </c>
      <c r="B15" s="19">
        <v>2273</v>
      </c>
      <c r="C15" s="20">
        <f>39000+5500</f>
        <v>44500</v>
      </c>
      <c r="D15" s="20">
        <f>44397.01</f>
        <v>44397.01</v>
      </c>
      <c r="E15" s="4"/>
      <c r="F15" s="32"/>
    </row>
    <row r="16" spans="1:6" ht="18.75">
      <c r="A16" s="18" t="s">
        <v>9</v>
      </c>
      <c r="B16" s="19">
        <v>2274</v>
      </c>
      <c r="C16" s="20"/>
      <c r="D16" s="20"/>
      <c r="E16" s="4"/>
      <c r="F16" s="32"/>
    </row>
    <row r="17" spans="1:8" ht="18.75">
      <c r="A17" s="18" t="s">
        <v>10</v>
      </c>
      <c r="B17" s="19">
        <v>2275</v>
      </c>
      <c r="C17" s="20"/>
      <c r="D17" s="20"/>
      <c r="E17" s="4"/>
      <c r="F17" s="32"/>
    </row>
    <row r="18" spans="1:8" ht="33.75" customHeight="1">
      <c r="A18" s="18" t="s">
        <v>11</v>
      </c>
      <c r="B18" s="19">
        <v>2282</v>
      </c>
      <c r="C18" s="20"/>
      <c r="D18" s="20"/>
      <c r="E18" s="4"/>
      <c r="F18" s="32"/>
    </row>
    <row r="19" spans="1:8" ht="18" customHeight="1">
      <c r="A19" s="18" t="s">
        <v>14</v>
      </c>
      <c r="B19" s="19">
        <v>2730</v>
      </c>
      <c r="C19" s="20"/>
      <c r="D19" s="20"/>
      <c r="E19" s="4"/>
      <c r="F19" s="32"/>
    </row>
    <row r="20" spans="1:8" ht="15.75" customHeight="1">
      <c r="A20" s="18" t="s">
        <v>15</v>
      </c>
      <c r="B20" s="19">
        <v>2800</v>
      </c>
      <c r="C20" s="20">
        <f>9400-4000</f>
        <v>5400</v>
      </c>
      <c r="D20" s="20">
        <f>3984.13</f>
        <v>3984.13</v>
      </c>
      <c r="E20" s="4"/>
      <c r="F20" s="32"/>
    </row>
    <row r="21" spans="1:8" ht="34.5" customHeight="1">
      <c r="A21" s="18" t="s">
        <v>12</v>
      </c>
      <c r="B21" s="19">
        <v>3110</v>
      </c>
      <c r="C21" s="20"/>
      <c r="D21" s="20"/>
      <c r="E21" s="4"/>
      <c r="F21" s="32"/>
      <c r="H21" s="41"/>
    </row>
    <row r="22" spans="1:8" ht="37.5">
      <c r="A22" s="18" t="s">
        <v>20</v>
      </c>
      <c r="B22" s="19">
        <v>3122</v>
      </c>
      <c r="C22" s="20"/>
      <c r="D22" s="20"/>
      <c r="E22" s="4"/>
      <c r="F22" s="32"/>
    </row>
    <row r="23" spans="1:8" ht="18.75">
      <c r="A23" s="18" t="s">
        <v>21</v>
      </c>
      <c r="B23" s="19">
        <v>3132</v>
      </c>
      <c r="C23" s="20"/>
      <c r="D23" s="20"/>
      <c r="E23" s="4"/>
      <c r="F23" s="32"/>
    </row>
    <row r="24" spans="1:8" ht="37.5">
      <c r="A24" s="36" t="s">
        <v>46</v>
      </c>
      <c r="B24" s="19">
        <v>3142</v>
      </c>
      <c r="C24" s="20"/>
      <c r="D24" s="20"/>
      <c r="E24" s="4"/>
      <c r="F24" s="32"/>
    </row>
    <row r="25" spans="1:8" ht="18.75">
      <c r="A25" s="18" t="s">
        <v>13</v>
      </c>
      <c r="B25" s="19"/>
      <c r="C25" s="21">
        <f>SUM(C7:C24)</f>
        <v>1513880</v>
      </c>
      <c r="D25" s="50">
        <f>SUM(D7:D24)</f>
        <v>1227086.0499999998</v>
      </c>
      <c r="E25" s="4"/>
      <c r="F25" s="32"/>
    </row>
    <row r="26" spans="1:8">
      <c r="C26" s="4"/>
      <c r="D26" s="4"/>
    </row>
    <row r="27" spans="1:8">
      <c r="C27" s="4"/>
      <c r="D27" s="4"/>
    </row>
    <row r="28" spans="1:8" ht="39.75" customHeight="1">
      <c r="A28" s="54" t="s">
        <v>26</v>
      </c>
      <c r="B28" s="73"/>
      <c r="C28" s="73"/>
      <c r="D28" s="73"/>
    </row>
    <row r="29" spans="1:8">
      <c r="D29" s="35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>
        <v>3550</v>
      </c>
      <c r="D31" s="20"/>
      <c r="F31" s="32"/>
    </row>
    <row r="32" spans="1:8" ht="18.75">
      <c r="A32" s="19" t="s">
        <v>3</v>
      </c>
      <c r="B32" s="24">
        <v>2230</v>
      </c>
      <c r="C32" s="20"/>
      <c r="D32" s="20"/>
      <c r="F32" s="32"/>
    </row>
    <row r="33" spans="1:6" ht="18.75">
      <c r="A33" s="19" t="s">
        <v>4</v>
      </c>
      <c r="B33" s="24">
        <v>2240</v>
      </c>
      <c r="C33" s="20">
        <v>670</v>
      </c>
      <c r="D33" s="20"/>
      <c r="F33" s="32"/>
    </row>
    <row r="34" spans="1:6" ht="18.75">
      <c r="A34" s="19" t="s">
        <v>10</v>
      </c>
      <c r="B34" s="24">
        <v>2275</v>
      </c>
      <c r="C34" s="20">
        <v>45</v>
      </c>
      <c r="D34" s="20">
        <v>20</v>
      </c>
      <c r="F34" s="32"/>
    </row>
    <row r="35" spans="1:6" ht="18.75">
      <c r="A35" s="18" t="s">
        <v>15</v>
      </c>
      <c r="B35" s="24">
        <v>2800</v>
      </c>
      <c r="C35" s="20"/>
      <c r="D35" s="20"/>
      <c r="F35" s="32"/>
    </row>
    <row r="36" spans="1:6" ht="37.5">
      <c r="A36" s="18" t="s">
        <v>12</v>
      </c>
      <c r="B36" s="24">
        <v>3110</v>
      </c>
      <c r="C36" s="20">
        <v>4550.75</v>
      </c>
      <c r="D36" s="20"/>
      <c r="F36" s="32"/>
    </row>
    <row r="37" spans="1:6" ht="18.75">
      <c r="A37" s="25" t="s">
        <v>16</v>
      </c>
      <c r="B37" s="26">
        <v>3132</v>
      </c>
      <c r="C37" s="27"/>
      <c r="D37" s="27"/>
      <c r="F37" s="32"/>
    </row>
    <row r="38" spans="1:6" ht="18.75">
      <c r="A38" s="18" t="s">
        <v>13</v>
      </c>
      <c r="B38" s="24"/>
      <c r="C38" s="21">
        <f>SUM(C31:C37)</f>
        <v>8815.75</v>
      </c>
      <c r="D38" s="21">
        <f>SUM(D31:D37)</f>
        <v>20</v>
      </c>
      <c r="F38" s="32"/>
    </row>
    <row r="39" spans="1:6" ht="18.75">
      <c r="A39" s="46"/>
      <c r="B39" s="47"/>
      <c r="C39" s="48"/>
      <c r="D39" s="48"/>
      <c r="F39" s="32"/>
    </row>
    <row r="40" spans="1:6" ht="12.75" customHeight="1">
      <c r="A40" s="1"/>
      <c r="B40" s="10"/>
      <c r="C40" s="4"/>
      <c r="D40" s="4"/>
    </row>
    <row r="41" spans="1:6" ht="34.5" customHeight="1">
      <c r="A41" s="56" t="s">
        <v>27</v>
      </c>
      <c r="B41" s="57"/>
      <c r="C41" s="57"/>
      <c r="D41" s="57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1290</v>
      </c>
      <c r="D44" s="20">
        <v>1290</v>
      </c>
      <c r="F44" s="32"/>
    </row>
    <row r="45" spans="1:6" ht="18.75">
      <c r="A45" s="19" t="s">
        <v>3</v>
      </c>
      <c r="B45" s="24">
        <v>2230</v>
      </c>
      <c r="C45" s="20"/>
      <c r="D45" s="20"/>
      <c r="F45" s="32"/>
    </row>
    <row r="46" spans="1:6" ht="18.75">
      <c r="A46" s="19" t="s">
        <v>4</v>
      </c>
      <c r="B46" s="24">
        <v>2240</v>
      </c>
      <c r="C46" s="20"/>
      <c r="D46" s="20"/>
      <c r="F46" s="32"/>
    </row>
    <row r="47" spans="1:6" ht="18.75">
      <c r="A47" s="19" t="s">
        <v>10</v>
      </c>
      <c r="B47" s="24">
        <v>2275</v>
      </c>
      <c r="C47" s="20"/>
      <c r="D47" s="20"/>
      <c r="F47" s="32"/>
    </row>
    <row r="48" spans="1:6" ht="18.75">
      <c r="A48" s="18" t="s">
        <v>15</v>
      </c>
      <c r="B48" s="24">
        <v>2800</v>
      </c>
      <c r="C48" s="20"/>
      <c r="D48" s="20"/>
      <c r="F48" s="32"/>
    </row>
    <row r="49" spans="1:6" ht="37.5">
      <c r="A49" s="18" t="s">
        <v>12</v>
      </c>
      <c r="B49" s="24">
        <v>3110</v>
      </c>
      <c r="C49" s="20">
        <v>4550.75</v>
      </c>
      <c r="D49" s="20">
        <v>4550.75</v>
      </c>
      <c r="F49" s="32"/>
    </row>
    <row r="50" spans="1:6" ht="18.75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5840.75</v>
      </c>
      <c r="D51" s="21">
        <f>D44+D45+D48+D49+D50</f>
        <v>5840.75</v>
      </c>
      <c r="F51" s="32"/>
    </row>
    <row r="52" spans="1:6" ht="18.75">
      <c r="A52" s="46"/>
      <c r="B52" s="47"/>
      <c r="C52" s="48"/>
      <c r="D52" s="48"/>
      <c r="F52" s="32"/>
    </row>
    <row r="54" spans="1:6" ht="39" customHeight="1">
      <c r="A54" s="56" t="s">
        <v>57</v>
      </c>
      <c r="B54" s="57"/>
      <c r="C54" s="57"/>
      <c r="D54" s="57"/>
    </row>
    <row r="56" spans="1:6" ht="15.75" customHeight="1">
      <c r="A56" s="58" t="s">
        <v>28</v>
      </c>
      <c r="B56" s="59"/>
      <c r="C56" s="60" t="s">
        <v>29</v>
      </c>
      <c r="D56" s="59"/>
    </row>
    <row r="57" spans="1:6" ht="15.75" customHeight="1">
      <c r="A57" s="42" t="s">
        <v>40</v>
      </c>
      <c r="B57" s="37">
        <v>2210</v>
      </c>
      <c r="C57" s="53">
        <f>450+840</f>
        <v>1290</v>
      </c>
      <c r="D57" s="53"/>
    </row>
    <row r="58" spans="1:6" ht="15.75" hidden="1" customHeight="1">
      <c r="A58" s="42" t="s">
        <v>34</v>
      </c>
      <c r="B58" s="37">
        <v>2210</v>
      </c>
      <c r="C58" s="67"/>
      <c r="D58" s="68"/>
    </row>
    <row r="59" spans="1:6" ht="15.75" hidden="1" customHeight="1">
      <c r="A59" s="42" t="s">
        <v>37</v>
      </c>
      <c r="B59" s="37">
        <v>2210</v>
      </c>
      <c r="C59" s="67"/>
      <c r="D59" s="68"/>
    </row>
    <row r="60" spans="1:6" ht="15.75" hidden="1" customHeight="1">
      <c r="A60" s="42" t="s">
        <v>42</v>
      </c>
      <c r="B60" s="38">
        <v>3110.221</v>
      </c>
      <c r="C60" s="63"/>
      <c r="D60" s="64"/>
    </row>
    <row r="61" spans="1:6" ht="15.75" hidden="1" customHeight="1">
      <c r="A61" s="42" t="s">
        <v>33</v>
      </c>
      <c r="B61" s="37">
        <v>2210</v>
      </c>
      <c r="C61" s="67"/>
      <c r="D61" s="68"/>
    </row>
    <row r="62" spans="1:6" ht="15.75" hidden="1" customHeight="1">
      <c r="A62" s="42" t="s">
        <v>35</v>
      </c>
      <c r="B62" s="37">
        <v>2210</v>
      </c>
      <c r="C62" s="67"/>
      <c r="D62" s="68"/>
    </row>
    <row r="63" spans="1:6" ht="15.75" hidden="1" customHeight="1">
      <c r="A63" s="42" t="s">
        <v>41</v>
      </c>
      <c r="B63" s="37">
        <v>2210</v>
      </c>
      <c r="C63" s="67"/>
      <c r="D63" s="68"/>
    </row>
    <row r="64" spans="1:6" ht="15.75" customHeight="1">
      <c r="A64" s="42" t="s">
        <v>36</v>
      </c>
      <c r="B64" s="37">
        <v>3110</v>
      </c>
      <c r="C64" s="63">
        <f>664.02+1080+1050+305.1+253.68+575.55+622.4</f>
        <v>4550.7499999999991</v>
      </c>
      <c r="D64" s="64"/>
    </row>
    <row r="65" spans="1:4" ht="15.75" hidden="1" customHeight="1">
      <c r="A65" s="42" t="s">
        <v>38</v>
      </c>
      <c r="B65" s="37">
        <v>2210</v>
      </c>
      <c r="C65" s="63"/>
      <c r="D65" s="64"/>
    </row>
    <row r="66" spans="1:4" ht="15.75" hidden="1" customHeight="1">
      <c r="A66" s="42" t="s">
        <v>39</v>
      </c>
      <c r="B66" s="37">
        <v>2210</v>
      </c>
      <c r="C66" s="63"/>
      <c r="D66" s="64"/>
    </row>
    <row r="67" spans="1:4" ht="15.75" hidden="1" customHeight="1">
      <c r="A67" s="42" t="s">
        <v>51</v>
      </c>
      <c r="B67" s="37">
        <v>2240</v>
      </c>
      <c r="C67" s="63"/>
      <c r="D67" s="64"/>
    </row>
    <row r="68" spans="1:4" ht="15.75" hidden="1" customHeight="1">
      <c r="A68" s="42" t="s">
        <v>43</v>
      </c>
      <c r="B68" s="37">
        <v>2230</v>
      </c>
      <c r="C68" s="63"/>
      <c r="D68" s="64"/>
    </row>
    <row r="69" spans="1:4" ht="18.75" hidden="1">
      <c r="A69" s="42" t="s">
        <v>44</v>
      </c>
      <c r="B69" s="37">
        <v>2210</v>
      </c>
      <c r="C69" s="63"/>
      <c r="D69" s="64"/>
    </row>
    <row r="70" spans="1:4" ht="18.75" hidden="1">
      <c r="A70" s="42" t="s">
        <v>50</v>
      </c>
      <c r="B70" s="37">
        <v>2210</v>
      </c>
      <c r="C70" s="63"/>
      <c r="D70" s="64"/>
    </row>
    <row r="71" spans="1:4" ht="18.75" hidden="1">
      <c r="A71" s="42" t="s">
        <v>48</v>
      </c>
      <c r="B71" s="37">
        <v>2210</v>
      </c>
      <c r="C71" s="63"/>
      <c r="D71" s="64"/>
    </row>
    <row r="72" spans="1:4" ht="18.75" hidden="1">
      <c r="A72" s="42" t="s">
        <v>47</v>
      </c>
      <c r="B72" s="37">
        <v>2210</v>
      </c>
      <c r="C72" s="63"/>
      <c r="D72" s="64"/>
    </row>
    <row r="73" spans="1:4" ht="18.75" hidden="1">
      <c r="A73" s="42" t="s">
        <v>49</v>
      </c>
      <c r="B73" s="43">
        <v>2210</v>
      </c>
      <c r="C73" s="63"/>
      <c r="D73" s="64"/>
    </row>
    <row r="74" spans="1:4" ht="18.75" hidden="1">
      <c r="A74" s="61"/>
      <c r="B74" s="62"/>
      <c r="C74" s="63"/>
      <c r="D74" s="64"/>
    </row>
    <row r="75" spans="1:4" ht="18.75">
      <c r="A75" s="61"/>
      <c r="B75" s="62"/>
      <c r="C75" s="65">
        <f>SUM(C57:D74)</f>
        <v>5840.7499999999991</v>
      </c>
      <c r="D75" s="66"/>
    </row>
    <row r="77" spans="1:4" ht="33" customHeight="1">
      <c r="A77" s="56"/>
      <c r="B77" s="57"/>
      <c r="C77" s="57"/>
      <c r="D77" s="57"/>
    </row>
  </sheetData>
  <mergeCells count="30">
    <mergeCell ref="A77:D77"/>
    <mergeCell ref="A54:D54"/>
    <mergeCell ref="C58:D58"/>
    <mergeCell ref="A3:D3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2:D2"/>
    <mergeCell ref="A5:D5"/>
    <mergeCell ref="A28:D28"/>
    <mergeCell ref="A41:D41"/>
    <mergeCell ref="A56:B56"/>
    <mergeCell ref="C56:D56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opLeftCell="A10" zoomScale="90" zoomScaleNormal="90" workbookViewId="0">
      <selection activeCell="C22" sqref="C22"/>
    </sheetView>
  </sheetViews>
  <sheetFormatPr defaultRowHeight="15"/>
  <cols>
    <col min="1" max="1" width="40.875" style="3" customWidth="1"/>
    <col min="2" max="2" width="8.75" style="1" customWidth="1"/>
    <col min="3" max="3" width="17.5" customWidth="1"/>
    <col min="4" max="4" width="15.25" customWidth="1"/>
    <col min="5" max="5" width="12.125" customWidth="1"/>
    <col min="6" max="6" width="14.25" customWidth="1"/>
    <col min="8" max="8" width="18.25" customWidth="1"/>
  </cols>
  <sheetData>
    <row r="1" spans="1:6" ht="18.75">
      <c r="A1" s="13"/>
      <c r="B1" s="14"/>
      <c r="C1" s="29"/>
      <c r="D1" s="29"/>
    </row>
    <row r="2" spans="1:6" ht="60.75" customHeight="1">
      <c r="A2" s="54" t="s">
        <v>58</v>
      </c>
      <c r="B2" s="55"/>
      <c r="C2" s="55"/>
      <c r="D2" s="55"/>
    </row>
    <row r="3" spans="1:6" ht="76.5" customHeight="1">
      <c r="A3" s="69" t="s">
        <v>53</v>
      </c>
      <c r="B3" s="70"/>
      <c r="C3" s="70"/>
      <c r="D3" s="70"/>
    </row>
    <row r="4" spans="1:6" ht="18.75">
      <c r="A4" s="13"/>
      <c r="B4" s="14"/>
      <c r="C4" s="15"/>
      <c r="D4" s="15"/>
    </row>
    <row r="5" spans="1:6" ht="42.75" customHeight="1">
      <c r="A5" s="71" t="s">
        <v>25</v>
      </c>
      <c r="B5" s="74"/>
      <c r="C5" s="74"/>
      <c r="D5" s="74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7.25" customHeight="1">
      <c r="A7" s="28" t="s">
        <v>22</v>
      </c>
      <c r="B7" s="23">
        <v>2111</v>
      </c>
      <c r="C7" s="31">
        <f>906780+269820</f>
        <v>1176600</v>
      </c>
      <c r="D7" s="31">
        <f>796407.79+268141.18</f>
        <v>1064548.97</v>
      </c>
      <c r="E7" s="4"/>
      <c r="F7" s="32"/>
    </row>
    <row r="8" spans="1:6" s="2" customFormat="1" ht="15" customHeight="1">
      <c r="A8" s="28" t="s">
        <v>45</v>
      </c>
      <c r="B8" s="23">
        <v>2120</v>
      </c>
      <c r="C8" s="31">
        <v>258880</v>
      </c>
      <c r="D8" s="31">
        <f>183350.95+62916.04</f>
        <v>246266.99000000002</v>
      </c>
      <c r="E8" s="4"/>
      <c r="F8" s="32"/>
    </row>
    <row r="9" spans="1:6" ht="37.5">
      <c r="A9" s="18" t="s">
        <v>2</v>
      </c>
      <c r="B9" s="24">
        <v>2210</v>
      </c>
      <c r="C9" s="20">
        <f>125010-1000-600-3100</f>
        <v>120310</v>
      </c>
      <c r="D9" s="20">
        <f>95237</f>
        <v>95237</v>
      </c>
      <c r="E9" s="4"/>
      <c r="F9" s="32"/>
    </row>
    <row r="10" spans="1:6" ht="18.75">
      <c r="A10" s="18" t="s">
        <v>3</v>
      </c>
      <c r="B10" s="24">
        <v>2230</v>
      </c>
      <c r="C10" s="20">
        <v>246390</v>
      </c>
      <c r="D10" s="20">
        <f>627.6+11189</f>
        <v>11816.6</v>
      </c>
      <c r="E10" s="4"/>
      <c r="F10" s="32"/>
    </row>
    <row r="11" spans="1:6" ht="18.75">
      <c r="A11" s="18" t="s">
        <v>4</v>
      </c>
      <c r="B11" s="24">
        <v>2240</v>
      </c>
      <c r="C11" s="20">
        <f>18420-5000</f>
        <v>13420</v>
      </c>
      <c r="D11" s="20">
        <f>3279.15</f>
        <v>3279.15</v>
      </c>
      <c r="E11" s="4"/>
      <c r="F11" s="32"/>
    </row>
    <row r="12" spans="1:6" ht="18.75">
      <c r="A12" s="18" t="s">
        <v>5</v>
      </c>
      <c r="B12" s="24">
        <v>2250</v>
      </c>
      <c r="C12" s="20"/>
      <c r="D12" s="20"/>
      <c r="E12" s="4"/>
      <c r="F12" s="32"/>
    </row>
    <row r="13" spans="1:6" ht="18.75">
      <c r="A13" s="18" t="s">
        <v>6</v>
      </c>
      <c r="B13" s="24">
        <v>2271</v>
      </c>
      <c r="C13" s="20"/>
      <c r="D13" s="20"/>
      <c r="E13" s="4"/>
      <c r="F13" s="32"/>
    </row>
    <row r="14" spans="1:6" ht="37.5">
      <c r="A14" s="18" t="s">
        <v>7</v>
      </c>
      <c r="B14" s="24">
        <v>2272</v>
      </c>
      <c r="C14" s="20"/>
      <c r="D14" s="20"/>
      <c r="E14" s="4"/>
      <c r="F14" s="32"/>
    </row>
    <row r="15" spans="1:6" ht="18.75">
      <c r="A15" s="18" t="s">
        <v>8</v>
      </c>
      <c r="B15" s="24">
        <v>2273</v>
      </c>
      <c r="C15" s="20">
        <f>71920+10000</f>
        <v>81920</v>
      </c>
      <c r="D15" s="20">
        <f>56839+24818.14</f>
        <v>81657.14</v>
      </c>
      <c r="E15" s="4"/>
      <c r="F15" s="32"/>
    </row>
    <row r="16" spans="1:6" ht="18.75">
      <c r="A16" s="18" t="s">
        <v>9</v>
      </c>
      <c r="B16" s="24">
        <v>2274</v>
      </c>
      <c r="C16" s="20"/>
      <c r="D16" s="20"/>
      <c r="E16" s="4"/>
      <c r="F16" s="32"/>
    </row>
    <row r="17" spans="1:8" ht="18.75">
      <c r="A17" s="18" t="s">
        <v>10</v>
      </c>
      <c r="B17" s="24">
        <v>2275</v>
      </c>
      <c r="C17" s="20"/>
      <c r="D17" s="20"/>
      <c r="E17" s="4"/>
      <c r="F17" s="32"/>
    </row>
    <row r="18" spans="1:8" ht="34.5" customHeight="1">
      <c r="A18" s="18" t="s">
        <v>11</v>
      </c>
      <c r="B18" s="24">
        <v>2282</v>
      </c>
      <c r="C18" s="20"/>
      <c r="D18" s="20"/>
      <c r="E18" s="4"/>
      <c r="F18" s="32"/>
    </row>
    <row r="19" spans="1:8" ht="18" customHeight="1">
      <c r="A19" s="18" t="s">
        <v>14</v>
      </c>
      <c r="B19" s="24">
        <v>2730</v>
      </c>
      <c r="C19" s="20"/>
      <c r="D19" s="20"/>
      <c r="E19" s="4"/>
      <c r="F19" s="32"/>
    </row>
    <row r="20" spans="1:8" ht="15.75" customHeight="1">
      <c r="A20" s="18" t="s">
        <v>15</v>
      </c>
      <c r="B20" s="24">
        <v>2800</v>
      </c>
      <c r="C20" s="20">
        <f>14040-5000</f>
        <v>9040</v>
      </c>
      <c r="D20" s="20">
        <v>5477.9500000000007</v>
      </c>
      <c r="E20" s="4"/>
      <c r="F20" s="32"/>
    </row>
    <row r="21" spans="1:8" ht="36.75" customHeight="1">
      <c r="A21" s="18" t="s">
        <v>12</v>
      </c>
      <c r="B21" s="24">
        <v>3110</v>
      </c>
      <c r="C21" s="20">
        <v>199080</v>
      </c>
      <c r="D21" s="20">
        <v>128330</v>
      </c>
      <c r="E21" s="4"/>
      <c r="F21" s="32"/>
      <c r="H21" s="41"/>
    </row>
    <row r="22" spans="1:8" ht="37.5">
      <c r="A22" s="18" t="s">
        <v>20</v>
      </c>
      <c r="B22" s="24">
        <v>3122</v>
      </c>
      <c r="C22" s="20"/>
      <c r="D22" s="20"/>
      <c r="E22" s="4"/>
      <c r="F22" s="32"/>
    </row>
    <row r="23" spans="1:8" ht="18.75">
      <c r="A23" s="18" t="s">
        <v>21</v>
      </c>
      <c r="B23" s="24">
        <v>3132</v>
      </c>
      <c r="C23" s="20"/>
      <c r="D23" s="20"/>
      <c r="E23" s="4"/>
      <c r="F23" s="32"/>
    </row>
    <row r="24" spans="1:8" ht="37.5">
      <c r="A24" s="36" t="s">
        <v>46</v>
      </c>
      <c r="B24" s="24">
        <v>3142</v>
      </c>
      <c r="C24" s="40"/>
      <c r="D24" s="20"/>
      <c r="E24" s="4"/>
      <c r="F24" s="32"/>
    </row>
    <row r="25" spans="1:8" ht="18.75">
      <c r="A25" s="18" t="s">
        <v>13</v>
      </c>
      <c r="B25" s="24"/>
      <c r="C25" s="21">
        <f>SUM(C7:C24)</f>
        <v>2105640</v>
      </c>
      <c r="D25" s="52">
        <f>SUM(D7:D24)</f>
        <v>1636613.7999999998</v>
      </c>
      <c r="E25" s="4"/>
      <c r="F25" s="32"/>
    </row>
    <row r="26" spans="1:8">
      <c r="C26" s="4"/>
      <c r="D26" s="4"/>
    </row>
    <row r="27" spans="1:8">
      <c r="C27" s="4"/>
      <c r="D27" s="4"/>
    </row>
    <row r="28" spans="1:8" ht="27" customHeight="1">
      <c r="A28" s="54" t="s">
        <v>26</v>
      </c>
      <c r="B28" s="73"/>
      <c r="C28" s="73"/>
      <c r="D28" s="73"/>
    </row>
    <row r="29" spans="1:8">
      <c r="D29" s="35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42" t="s">
        <v>2</v>
      </c>
      <c r="B31" s="24">
        <v>2210</v>
      </c>
      <c r="C31" s="20">
        <v>3364</v>
      </c>
      <c r="D31" s="20">
        <v>2835.7</v>
      </c>
      <c r="F31" s="32"/>
    </row>
    <row r="32" spans="1:8" ht="18.75">
      <c r="A32" s="19" t="s">
        <v>3</v>
      </c>
      <c r="B32" s="24">
        <v>2230</v>
      </c>
      <c r="C32" s="40">
        <f>384.09+62196.36</f>
        <v>62580.45</v>
      </c>
      <c r="D32" s="20">
        <v>2491.64</v>
      </c>
      <c r="F32" s="32"/>
    </row>
    <row r="33" spans="1:6" ht="18.75">
      <c r="A33" s="19" t="s">
        <v>4</v>
      </c>
      <c r="B33" s="24">
        <v>2240</v>
      </c>
      <c r="C33" s="20"/>
      <c r="D33" s="20"/>
      <c r="F33" s="32"/>
    </row>
    <row r="34" spans="1:6" ht="18.75">
      <c r="A34" s="19" t="s">
        <v>10</v>
      </c>
      <c r="B34" s="24">
        <v>2275</v>
      </c>
      <c r="C34" s="20"/>
      <c r="D34" s="20"/>
      <c r="F34" s="32"/>
    </row>
    <row r="35" spans="1:6" ht="18.75">
      <c r="A35" s="42" t="s">
        <v>15</v>
      </c>
      <c r="B35" s="24">
        <v>2800</v>
      </c>
      <c r="C35" s="20"/>
      <c r="D35" s="20"/>
      <c r="F35" s="32"/>
    </row>
    <row r="36" spans="1:6" ht="37.5">
      <c r="A36" s="42" t="s">
        <v>12</v>
      </c>
      <c r="B36" s="24">
        <v>3110</v>
      </c>
      <c r="C36" s="20">
        <v>2185.64</v>
      </c>
      <c r="D36" s="20"/>
      <c r="F36" s="32"/>
    </row>
    <row r="37" spans="1:6" ht="18.75">
      <c r="A37" s="25" t="s">
        <v>16</v>
      </c>
      <c r="B37" s="26">
        <v>3132</v>
      </c>
      <c r="C37" s="27"/>
      <c r="D37" s="27"/>
      <c r="F37" s="32"/>
    </row>
    <row r="38" spans="1:6" ht="18.75">
      <c r="A38" s="18" t="s">
        <v>13</v>
      </c>
      <c r="B38" s="24"/>
      <c r="C38" s="21">
        <f>SUM(C31:C37)</f>
        <v>68130.09</v>
      </c>
      <c r="D38" s="21">
        <f>SUM(D31:D37)</f>
        <v>5327.34</v>
      </c>
      <c r="F38" s="32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3.75" customHeight="1">
      <c r="A41" s="56" t="s">
        <v>27</v>
      </c>
      <c r="B41" s="57"/>
      <c r="C41" s="57"/>
      <c r="D41" s="57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464</v>
      </c>
      <c r="D44" s="20">
        <v>464</v>
      </c>
      <c r="F44" s="32"/>
    </row>
    <row r="45" spans="1:6" ht="18.75">
      <c r="A45" s="19" t="s">
        <v>3</v>
      </c>
      <c r="B45" s="24">
        <v>2230</v>
      </c>
      <c r="C45" s="20">
        <v>1410.45</v>
      </c>
      <c r="D45" s="20">
        <v>1410.45</v>
      </c>
      <c r="F45" s="32"/>
    </row>
    <row r="46" spans="1:6" ht="18.75">
      <c r="A46" s="19" t="s">
        <v>4</v>
      </c>
      <c r="B46" s="24">
        <v>2240</v>
      </c>
      <c r="C46" s="20"/>
      <c r="D46" s="20"/>
      <c r="F46" s="32"/>
    </row>
    <row r="47" spans="1:6" ht="18.75">
      <c r="A47" s="19" t="s">
        <v>10</v>
      </c>
      <c r="B47" s="24">
        <v>2275</v>
      </c>
      <c r="C47" s="20"/>
      <c r="D47" s="20"/>
      <c r="F47" s="32"/>
    </row>
    <row r="48" spans="1:6" ht="18.75">
      <c r="A48" s="18" t="s">
        <v>15</v>
      </c>
      <c r="B48" s="24">
        <v>2800</v>
      </c>
      <c r="C48" s="20"/>
      <c r="D48" s="20"/>
      <c r="F48" s="32"/>
    </row>
    <row r="49" spans="1:6" ht="37.5">
      <c r="A49" s="18" t="s">
        <v>12</v>
      </c>
      <c r="B49" s="24">
        <v>3110</v>
      </c>
      <c r="C49" s="20">
        <v>2185.64</v>
      </c>
      <c r="D49" s="20">
        <v>2185.64</v>
      </c>
      <c r="F49" s="32"/>
    </row>
    <row r="50" spans="1:6" ht="18.75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4060.09</v>
      </c>
      <c r="D51" s="21">
        <f>D44+D45+D48+D49+D50</f>
        <v>4060.09</v>
      </c>
      <c r="F51" s="32"/>
    </row>
    <row r="54" spans="1:6" ht="35.25" customHeight="1">
      <c r="A54" s="56" t="s">
        <v>57</v>
      </c>
      <c r="B54" s="57"/>
      <c r="C54" s="57"/>
      <c r="D54" s="57"/>
    </row>
    <row r="56" spans="1:6" ht="18.75">
      <c r="A56" s="58" t="s">
        <v>28</v>
      </c>
      <c r="B56" s="59"/>
      <c r="C56" s="60" t="s">
        <v>29</v>
      </c>
      <c r="D56" s="59"/>
    </row>
    <row r="57" spans="1:6" ht="18.75">
      <c r="A57" s="42" t="s">
        <v>40</v>
      </c>
      <c r="B57" s="37">
        <v>2210</v>
      </c>
      <c r="C57" s="53">
        <f>464</f>
        <v>464</v>
      </c>
      <c r="D57" s="53"/>
    </row>
    <row r="58" spans="1:6" ht="18.75" hidden="1">
      <c r="A58" s="42" t="s">
        <v>34</v>
      </c>
      <c r="B58" s="37">
        <v>2210</v>
      </c>
      <c r="C58" s="67"/>
      <c r="D58" s="68"/>
    </row>
    <row r="59" spans="1:6" ht="18.75" hidden="1">
      <c r="A59" s="42" t="s">
        <v>37</v>
      </c>
      <c r="B59" s="37">
        <v>2210</v>
      </c>
      <c r="C59" s="67"/>
      <c r="D59" s="68"/>
    </row>
    <row r="60" spans="1:6" ht="18.75" hidden="1">
      <c r="A60" s="42" t="s">
        <v>42</v>
      </c>
      <c r="B60" s="38">
        <v>3110.221</v>
      </c>
      <c r="C60" s="63"/>
      <c r="D60" s="64"/>
    </row>
    <row r="61" spans="1:6" ht="18.75" hidden="1">
      <c r="A61" s="42" t="s">
        <v>33</v>
      </c>
      <c r="B61" s="37">
        <v>2210</v>
      </c>
      <c r="C61" s="67"/>
      <c r="D61" s="68"/>
    </row>
    <row r="62" spans="1:6" ht="18.75" hidden="1">
      <c r="A62" s="42" t="s">
        <v>35</v>
      </c>
      <c r="B62" s="37">
        <v>2210</v>
      </c>
      <c r="C62" s="67"/>
      <c r="D62" s="68"/>
    </row>
    <row r="63" spans="1:6" ht="18.75" hidden="1">
      <c r="A63" s="42" t="s">
        <v>41</v>
      </c>
      <c r="B63" s="37">
        <v>2210</v>
      </c>
      <c r="C63" s="67"/>
      <c r="D63" s="68"/>
    </row>
    <row r="64" spans="1:6" ht="18.75">
      <c r="A64" s="42" t="s">
        <v>36</v>
      </c>
      <c r="B64" s="37">
        <v>3110</v>
      </c>
      <c r="C64" s="63">
        <f>2185.64</f>
        <v>2185.64</v>
      </c>
      <c r="D64" s="64"/>
    </row>
    <row r="65" spans="1:4" ht="18.75" hidden="1">
      <c r="A65" s="42" t="s">
        <v>38</v>
      </c>
      <c r="B65" s="37">
        <v>2210</v>
      </c>
      <c r="C65" s="63"/>
      <c r="D65" s="64"/>
    </row>
    <row r="66" spans="1:4" ht="18.75" hidden="1">
      <c r="A66" s="42" t="s">
        <v>39</v>
      </c>
      <c r="B66" s="37">
        <v>2210</v>
      </c>
      <c r="C66" s="63"/>
      <c r="D66" s="64"/>
    </row>
    <row r="67" spans="1:4" ht="18.75" hidden="1">
      <c r="A67" s="42" t="s">
        <v>51</v>
      </c>
      <c r="B67" s="37">
        <v>2240</v>
      </c>
      <c r="C67" s="63"/>
      <c r="D67" s="64"/>
    </row>
    <row r="68" spans="1:4" ht="18.75">
      <c r="A68" s="42" t="s">
        <v>43</v>
      </c>
      <c r="B68" s="37">
        <v>2230</v>
      </c>
      <c r="C68" s="63">
        <v>1410.45</v>
      </c>
      <c r="D68" s="64"/>
    </row>
    <row r="69" spans="1:4" ht="18.75" hidden="1">
      <c r="A69" s="42" t="s">
        <v>44</v>
      </c>
      <c r="B69" s="37">
        <v>2210</v>
      </c>
      <c r="C69" s="63"/>
      <c r="D69" s="64"/>
    </row>
    <row r="70" spans="1:4" ht="18.75" hidden="1">
      <c r="A70" s="42" t="s">
        <v>50</v>
      </c>
      <c r="B70" s="37">
        <v>2210</v>
      </c>
      <c r="C70" s="63"/>
      <c r="D70" s="64"/>
    </row>
    <row r="71" spans="1:4" ht="18.75" hidden="1">
      <c r="A71" s="42" t="s">
        <v>48</v>
      </c>
      <c r="B71" s="37">
        <v>2210</v>
      </c>
      <c r="C71" s="63"/>
      <c r="D71" s="64"/>
    </row>
    <row r="72" spans="1:4" ht="18.75" hidden="1">
      <c r="A72" s="42" t="s">
        <v>47</v>
      </c>
      <c r="B72" s="37">
        <v>2210</v>
      </c>
      <c r="C72" s="63"/>
      <c r="D72" s="64"/>
    </row>
    <row r="73" spans="1:4" ht="18.75" hidden="1">
      <c r="A73" s="42" t="s">
        <v>49</v>
      </c>
      <c r="B73" s="43">
        <v>2210</v>
      </c>
      <c r="C73" s="63"/>
      <c r="D73" s="64"/>
    </row>
    <row r="74" spans="1:4" ht="18.75" hidden="1">
      <c r="A74" s="61"/>
      <c r="B74" s="62"/>
      <c r="C74" s="63"/>
      <c r="D74" s="64"/>
    </row>
    <row r="75" spans="1:4" ht="18.75">
      <c r="A75" s="61"/>
      <c r="B75" s="62"/>
      <c r="C75" s="65">
        <f>SUM(C57:D74)</f>
        <v>4060.09</v>
      </c>
      <c r="D75" s="66"/>
    </row>
  </sheetData>
  <mergeCells count="29">
    <mergeCell ref="C59:D59"/>
    <mergeCell ref="C60:D60"/>
    <mergeCell ref="C61:D61"/>
    <mergeCell ref="A3:D3"/>
    <mergeCell ref="C57:D57"/>
    <mergeCell ref="C58:D58"/>
    <mergeCell ref="A2:D2"/>
    <mergeCell ref="A5:D5"/>
    <mergeCell ref="A28:D28"/>
    <mergeCell ref="A41:D41"/>
    <mergeCell ref="A56:B56"/>
    <mergeCell ref="C56:D56"/>
    <mergeCell ref="A54:D54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A74:B74"/>
    <mergeCell ref="C74:D74"/>
    <mergeCell ref="A75:B75"/>
    <mergeCell ref="C75:D7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6"/>
  <sheetViews>
    <sheetView topLeftCell="A13" workbookViewId="0">
      <selection activeCell="D25" sqref="D25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4.75" customWidth="1"/>
    <col min="5" max="5" width="10.375" customWidth="1"/>
    <col min="6" max="6" width="11.875" customWidth="1"/>
  </cols>
  <sheetData>
    <row r="2" spans="1:6" ht="57.75" customHeight="1">
      <c r="A2" s="54" t="s">
        <v>58</v>
      </c>
      <c r="B2" s="55"/>
      <c r="C2" s="55"/>
      <c r="D2" s="55"/>
    </row>
    <row r="3" spans="1:6" ht="38.25" customHeight="1">
      <c r="A3" s="69" t="s">
        <v>30</v>
      </c>
      <c r="B3" s="70"/>
      <c r="C3" s="70"/>
      <c r="D3" s="70"/>
    </row>
    <row r="4" spans="1:6" ht="18.75">
      <c r="A4" s="13"/>
      <c r="B4" s="14"/>
      <c r="C4" s="15"/>
      <c r="D4" s="15"/>
    </row>
    <row r="5" spans="1:6" ht="42" customHeight="1">
      <c r="A5" s="71" t="s">
        <v>25</v>
      </c>
      <c r="B5" s="74"/>
      <c r="C5" s="74"/>
      <c r="D5" s="74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f>670320+3380</f>
        <v>673700</v>
      </c>
      <c r="D7" s="31">
        <f>593296.8+1175.58</f>
        <v>594472.38</v>
      </c>
      <c r="E7" s="4"/>
      <c r="F7" s="32"/>
    </row>
    <row r="8" spans="1:6" s="2" customFormat="1" ht="18.75">
      <c r="A8" s="28" t="s">
        <v>45</v>
      </c>
      <c r="B8" s="23">
        <v>2120</v>
      </c>
      <c r="C8" s="31">
        <v>148200</v>
      </c>
      <c r="D8" s="31">
        <f>132850.21+258.63</f>
        <v>133108.84</v>
      </c>
      <c r="E8" s="4"/>
      <c r="F8" s="32"/>
    </row>
    <row r="9" spans="1:6" ht="37.5">
      <c r="A9" s="18" t="s">
        <v>2</v>
      </c>
      <c r="B9" s="24">
        <v>2210</v>
      </c>
      <c r="C9" s="51">
        <f>10710+600</f>
        <v>11310</v>
      </c>
      <c r="D9" s="20">
        <f>11285.8</f>
        <v>11285.8</v>
      </c>
      <c r="E9" s="4"/>
      <c r="F9" s="32"/>
    </row>
    <row r="10" spans="1:6" ht="18.75">
      <c r="A10" s="18" t="s">
        <v>3</v>
      </c>
      <c r="B10" s="24">
        <v>2230</v>
      </c>
      <c r="C10" s="20">
        <v>42690</v>
      </c>
      <c r="D10" s="20">
        <f>5930.22</f>
        <v>5930.22</v>
      </c>
      <c r="E10" s="4"/>
      <c r="F10" s="32"/>
    </row>
    <row r="11" spans="1:6" ht="18.75">
      <c r="A11" s="18" t="s">
        <v>4</v>
      </c>
      <c r="B11" s="24">
        <v>2240</v>
      </c>
      <c r="C11" s="20">
        <f>44165-5000+1940</f>
        <v>41105</v>
      </c>
      <c r="D11" s="20">
        <f>25497.31</f>
        <v>25497.31</v>
      </c>
      <c r="E11" s="4"/>
      <c r="F11" s="32"/>
    </row>
    <row r="12" spans="1:6" ht="18.75">
      <c r="A12" s="18" t="s">
        <v>5</v>
      </c>
      <c r="B12" s="24">
        <v>2250</v>
      </c>
      <c r="C12" s="20"/>
      <c r="D12" s="20"/>
      <c r="E12" s="4"/>
      <c r="F12" s="32"/>
    </row>
    <row r="13" spans="1:6" ht="18.75">
      <c r="A13" s="18" t="s">
        <v>6</v>
      </c>
      <c r="B13" s="24">
        <v>2271</v>
      </c>
      <c r="C13" s="20"/>
      <c r="D13" s="20"/>
      <c r="E13" s="4"/>
      <c r="F13" s="32"/>
    </row>
    <row r="14" spans="1:6" ht="37.5">
      <c r="A14" s="18" t="s">
        <v>7</v>
      </c>
      <c r="B14" s="24">
        <v>2272</v>
      </c>
      <c r="C14" s="20"/>
      <c r="D14" s="20"/>
      <c r="E14" s="4"/>
      <c r="F14" s="32"/>
    </row>
    <row r="15" spans="1:6" ht="18.75">
      <c r="A15" s="18" t="s">
        <v>8</v>
      </c>
      <c r="B15" s="24">
        <v>2273</v>
      </c>
      <c r="C15" s="20">
        <f>19760+10000</f>
        <v>29760</v>
      </c>
      <c r="D15" s="20">
        <f>28768.4</f>
        <v>28768.400000000001</v>
      </c>
      <c r="E15" s="4"/>
      <c r="F15" s="32"/>
    </row>
    <row r="16" spans="1:6" ht="18.75">
      <c r="A16" s="18" t="s">
        <v>9</v>
      </c>
      <c r="B16" s="24">
        <v>2274</v>
      </c>
      <c r="C16" s="20"/>
      <c r="D16" s="20"/>
      <c r="E16" s="4"/>
      <c r="F16" s="32"/>
    </row>
    <row r="17" spans="1:8" ht="18.75">
      <c r="A17" s="18" t="s">
        <v>10</v>
      </c>
      <c r="B17" s="24">
        <v>2275</v>
      </c>
      <c r="C17" s="20"/>
      <c r="D17" s="20"/>
      <c r="E17" s="4"/>
      <c r="F17" s="32"/>
    </row>
    <row r="18" spans="1:8" ht="33" customHeight="1">
      <c r="A18" s="18" t="s">
        <v>11</v>
      </c>
      <c r="B18" s="24">
        <v>2282</v>
      </c>
      <c r="C18" s="20"/>
      <c r="D18" s="20"/>
      <c r="E18" s="4"/>
      <c r="F18" s="32"/>
    </row>
    <row r="19" spans="1:8" ht="18" customHeight="1">
      <c r="A19" s="18" t="s">
        <v>14</v>
      </c>
      <c r="B19" s="24">
        <v>2730</v>
      </c>
      <c r="C19" s="20"/>
      <c r="D19" s="20"/>
      <c r="E19" s="4"/>
      <c r="F19" s="32"/>
    </row>
    <row r="20" spans="1:8" ht="15.75" customHeight="1">
      <c r="A20" s="18" t="s">
        <v>15</v>
      </c>
      <c r="B20" s="24">
        <v>2800</v>
      </c>
      <c r="C20" s="20">
        <f>10830-1000-3000-1347</f>
        <v>5483</v>
      </c>
      <c r="D20" s="20">
        <v>2252.0100000000002</v>
      </c>
      <c r="E20" s="4"/>
      <c r="F20" s="32"/>
    </row>
    <row r="21" spans="1:8" ht="35.25" customHeight="1">
      <c r="A21" s="18" t="s">
        <v>12</v>
      </c>
      <c r="B21" s="24">
        <v>3110</v>
      </c>
      <c r="C21" s="20"/>
      <c r="D21" s="20"/>
      <c r="E21" s="4"/>
      <c r="F21" s="32"/>
      <c r="H21" s="41"/>
    </row>
    <row r="22" spans="1:8" ht="37.5">
      <c r="A22" s="18" t="s">
        <v>20</v>
      </c>
      <c r="B22" s="24">
        <v>3122</v>
      </c>
      <c r="C22" s="20"/>
      <c r="D22" s="20"/>
      <c r="E22" s="4"/>
      <c r="F22" s="32"/>
    </row>
    <row r="23" spans="1:8" ht="18.75">
      <c r="A23" s="18" t="s">
        <v>21</v>
      </c>
      <c r="B23" s="24">
        <v>3132</v>
      </c>
      <c r="C23" s="20"/>
      <c r="D23" s="20"/>
      <c r="E23" s="4"/>
      <c r="F23" s="32"/>
    </row>
    <row r="24" spans="1:8" ht="37.5">
      <c r="A24" s="36" t="s">
        <v>46</v>
      </c>
      <c r="B24" s="24">
        <v>3142</v>
      </c>
      <c r="C24" s="20"/>
      <c r="D24" s="20"/>
      <c r="E24" s="4"/>
      <c r="F24" s="32"/>
    </row>
    <row r="25" spans="1:8" ht="18.75">
      <c r="A25" s="18" t="s">
        <v>13</v>
      </c>
      <c r="B25" s="24"/>
      <c r="C25" s="21">
        <f>SUM(C7:C24)</f>
        <v>952248</v>
      </c>
      <c r="D25" s="50">
        <f>SUM(D7:D24)</f>
        <v>801314.96000000008</v>
      </c>
      <c r="E25" s="4"/>
      <c r="F25" s="32"/>
    </row>
    <row r="26" spans="1:8">
      <c r="C26" s="4"/>
      <c r="D26" s="4"/>
    </row>
    <row r="27" spans="1:8">
      <c r="C27" s="4"/>
      <c r="D27" s="4"/>
    </row>
    <row r="28" spans="1:8" ht="30" customHeight="1">
      <c r="A28" s="54" t="s">
        <v>26</v>
      </c>
      <c r="B28" s="73"/>
      <c r="C28" s="73"/>
      <c r="D28" s="73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/>
      <c r="D31" s="20"/>
      <c r="F31" s="32"/>
    </row>
    <row r="32" spans="1:8" ht="18.75">
      <c r="A32" s="19" t="s">
        <v>3</v>
      </c>
      <c r="B32" s="24">
        <v>2230</v>
      </c>
      <c r="C32" s="20">
        <v>1776.72</v>
      </c>
      <c r="D32" s="20"/>
      <c r="F32" s="32"/>
    </row>
    <row r="33" spans="1:6" ht="18.75">
      <c r="A33" s="19" t="s">
        <v>4</v>
      </c>
      <c r="B33" s="24">
        <v>2240</v>
      </c>
      <c r="C33" s="20"/>
      <c r="D33" s="20"/>
      <c r="F33" s="32"/>
    </row>
    <row r="34" spans="1:6" ht="18.75">
      <c r="A34" s="19" t="s">
        <v>10</v>
      </c>
      <c r="B34" s="24">
        <v>2275</v>
      </c>
      <c r="C34" s="20"/>
      <c r="D34" s="20"/>
      <c r="F34" s="32"/>
    </row>
    <row r="35" spans="1:6" ht="18.75">
      <c r="A35" s="18" t="s">
        <v>15</v>
      </c>
      <c r="B35" s="24">
        <v>2800</v>
      </c>
      <c r="C35" s="20"/>
      <c r="D35" s="20"/>
      <c r="F35" s="32"/>
    </row>
    <row r="36" spans="1:6" ht="37.5">
      <c r="A36" s="18" t="s">
        <v>12</v>
      </c>
      <c r="B36" s="24">
        <v>3110</v>
      </c>
      <c r="C36" s="20">
        <v>2526.7199999999998</v>
      </c>
      <c r="D36" s="20"/>
      <c r="F36" s="32"/>
    </row>
    <row r="37" spans="1:6" ht="18.75">
      <c r="A37" s="25" t="s">
        <v>16</v>
      </c>
      <c r="B37" s="26">
        <v>3132</v>
      </c>
      <c r="C37" s="27"/>
      <c r="D37" s="27"/>
      <c r="F37" s="32"/>
    </row>
    <row r="38" spans="1:6" ht="18.75">
      <c r="A38" s="18" t="s">
        <v>13</v>
      </c>
      <c r="B38" s="24"/>
      <c r="C38" s="21">
        <f>SUM(C31:C37)</f>
        <v>4303.4399999999996</v>
      </c>
      <c r="D38" s="21">
        <f>SUM(D31:D37)</f>
        <v>0</v>
      </c>
      <c r="F38" s="32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4.5" customHeight="1">
      <c r="A41" s="56" t="s">
        <v>27</v>
      </c>
      <c r="B41" s="57"/>
      <c r="C41" s="57"/>
      <c r="D41" s="57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/>
      <c r="D44" s="20"/>
      <c r="F44" s="32"/>
    </row>
    <row r="45" spans="1:6" ht="18.75">
      <c r="A45" s="19" t="s">
        <v>3</v>
      </c>
      <c r="B45" s="24">
        <v>2230</v>
      </c>
      <c r="C45" s="20">
        <v>1776.72</v>
      </c>
      <c r="D45" s="20">
        <v>1776.72</v>
      </c>
      <c r="F45" s="32"/>
    </row>
    <row r="46" spans="1:6" ht="18.75">
      <c r="A46" s="19" t="s">
        <v>4</v>
      </c>
      <c r="B46" s="24">
        <v>2240</v>
      </c>
      <c r="C46" s="20"/>
      <c r="D46" s="20"/>
      <c r="F46" s="32"/>
    </row>
    <row r="47" spans="1:6" ht="18.75">
      <c r="A47" s="19" t="s">
        <v>10</v>
      </c>
      <c r="B47" s="24">
        <v>2275</v>
      </c>
      <c r="C47" s="20"/>
      <c r="D47" s="20"/>
      <c r="F47" s="32"/>
    </row>
    <row r="48" spans="1:6" ht="18.75">
      <c r="A48" s="18" t="s">
        <v>15</v>
      </c>
      <c r="B48" s="24">
        <v>2800</v>
      </c>
      <c r="C48" s="20"/>
      <c r="D48" s="20"/>
      <c r="F48" s="32"/>
    </row>
    <row r="49" spans="1:6" ht="37.5">
      <c r="A49" s="18" t="s">
        <v>12</v>
      </c>
      <c r="B49" s="24">
        <v>3110</v>
      </c>
      <c r="C49" s="20">
        <v>2526.7199999999998</v>
      </c>
      <c r="D49" s="20">
        <v>2526.7199999999998</v>
      </c>
      <c r="F49" s="32"/>
    </row>
    <row r="50" spans="1:6" ht="18.75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4303.4399999999996</v>
      </c>
      <c r="D51" s="21">
        <f>D44+D45+D48+D49+D50</f>
        <v>4303.4399999999996</v>
      </c>
      <c r="F51" s="32"/>
    </row>
    <row r="52" spans="1:6" ht="18.75">
      <c r="A52" s="46"/>
      <c r="B52" s="47"/>
      <c r="C52" s="48"/>
      <c r="D52" s="48"/>
      <c r="F52" s="32"/>
    </row>
    <row r="53" spans="1:6" ht="18.75">
      <c r="A53" s="46"/>
      <c r="B53" s="47"/>
      <c r="C53" s="48"/>
      <c r="D53" s="48"/>
      <c r="F53" s="32"/>
    </row>
    <row r="55" spans="1:6" ht="32.25" customHeight="1">
      <c r="A55" s="56" t="s">
        <v>57</v>
      </c>
      <c r="B55" s="57"/>
      <c r="C55" s="57"/>
      <c r="D55" s="57"/>
    </row>
    <row r="57" spans="1:6" ht="18.75">
      <c r="A57" s="58" t="s">
        <v>28</v>
      </c>
      <c r="B57" s="59"/>
      <c r="C57" s="60" t="s">
        <v>29</v>
      </c>
      <c r="D57" s="59"/>
    </row>
    <row r="58" spans="1:6" ht="18.75" hidden="1">
      <c r="A58" s="42" t="s">
        <v>40</v>
      </c>
      <c r="B58" s="37">
        <v>2210</v>
      </c>
      <c r="C58" s="53"/>
      <c r="D58" s="53"/>
    </row>
    <row r="59" spans="1:6" ht="18.75" hidden="1">
      <c r="A59" s="42" t="s">
        <v>34</v>
      </c>
      <c r="B59" s="37">
        <v>2210</v>
      </c>
      <c r="C59" s="67"/>
      <c r="D59" s="68"/>
    </row>
    <row r="60" spans="1:6" ht="18.75" hidden="1">
      <c r="A60" s="42" t="s">
        <v>37</v>
      </c>
      <c r="B60" s="37">
        <v>2210</v>
      </c>
      <c r="C60" s="67"/>
      <c r="D60" s="68"/>
    </row>
    <row r="61" spans="1:6" ht="18.75" hidden="1">
      <c r="A61" s="42" t="s">
        <v>42</v>
      </c>
      <c r="B61" s="38">
        <v>3110.221</v>
      </c>
      <c r="C61" s="63"/>
      <c r="D61" s="64"/>
    </row>
    <row r="62" spans="1:6" ht="18.75" hidden="1">
      <c r="A62" s="42" t="s">
        <v>33</v>
      </c>
      <c r="B62" s="37">
        <v>2210</v>
      </c>
      <c r="C62" s="67"/>
      <c r="D62" s="68"/>
    </row>
    <row r="63" spans="1:6" ht="18.75" hidden="1">
      <c r="A63" s="42" t="s">
        <v>35</v>
      </c>
      <c r="B63" s="37">
        <v>2210</v>
      </c>
      <c r="C63" s="67"/>
      <c r="D63" s="68"/>
    </row>
    <row r="64" spans="1:6" ht="18.75" hidden="1">
      <c r="A64" s="42" t="s">
        <v>41</v>
      </c>
      <c r="B64" s="37">
        <v>2210</v>
      </c>
      <c r="C64" s="67"/>
      <c r="D64" s="68"/>
    </row>
    <row r="65" spans="1:4" ht="18.75">
      <c r="A65" s="42" t="s">
        <v>36</v>
      </c>
      <c r="B65" s="37">
        <v>3110</v>
      </c>
      <c r="C65" s="63">
        <f>2526.72</f>
        <v>2526.7199999999998</v>
      </c>
      <c r="D65" s="64"/>
    </row>
    <row r="66" spans="1:4" ht="18.75" hidden="1">
      <c r="A66" s="42" t="s">
        <v>38</v>
      </c>
      <c r="B66" s="37">
        <v>2210</v>
      </c>
      <c r="C66" s="63"/>
      <c r="D66" s="64"/>
    </row>
    <row r="67" spans="1:4" ht="18.75" hidden="1">
      <c r="A67" s="42" t="s">
        <v>39</v>
      </c>
      <c r="B67" s="37">
        <v>2210</v>
      </c>
      <c r="C67" s="63"/>
      <c r="D67" s="64"/>
    </row>
    <row r="68" spans="1:4" ht="18.75" hidden="1">
      <c r="A68" s="42" t="s">
        <v>51</v>
      </c>
      <c r="B68" s="37">
        <v>2240</v>
      </c>
      <c r="C68" s="63"/>
      <c r="D68" s="64"/>
    </row>
    <row r="69" spans="1:4" ht="18.75">
      <c r="A69" s="42" t="s">
        <v>43</v>
      </c>
      <c r="B69" s="37">
        <v>2230</v>
      </c>
      <c r="C69" s="63">
        <v>1776.72</v>
      </c>
      <c r="D69" s="64"/>
    </row>
    <row r="70" spans="1:4" ht="18.75" hidden="1">
      <c r="A70" s="42" t="s">
        <v>44</v>
      </c>
      <c r="B70" s="37">
        <v>2210</v>
      </c>
      <c r="C70" s="63"/>
      <c r="D70" s="64"/>
    </row>
    <row r="71" spans="1:4" ht="18.75" hidden="1">
      <c r="A71" s="42" t="s">
        <v>50</v>
      </c>
      <c r="B71" s="37">
        <v>2210</v>
      </c>
      <c r="C71" s="63"/>
      <c r="D71" s="64"/>
    </row>
    <row r="72" spans="1:4" ht="18.75" hidden="1">
      <c r="A72" s="42" t="s">
        <v>48</v>
      </c>
      <c r="B72" s="37">
        <v>2210</v>
      </c>
      <c r="C72" s="63"/>
      <c r="D72" s="64"/>
    </row>
    <row r="73" spans="1:4" ht="18.75" hidden="1">
      <c r="A73" s="42" t="s">
        <v>47</v>
      </c>
      <c r="B73" s="37">
        <v>2210</v>
      </c>
      <c r="C73" s="63"/>
      <c r="D73" s="64"/>
    </row>
    <row r="74" spans="1:4" ht="18.75" hidden="1">
      <c r="A74" s="42" t="s">
        <v>49</v>
      </c>
      <c r="B74" s="43">
        <v>2210</v>
      </c>
      <c r="C74" s="63"/>
      <c r="D74" s="64"/>
    </row>
    <row r="75" spans="1:4" ht="18.75" hidden="1">
      <c r="A75" s="61"/>
      <c r="B75" s="62"/>
      <c r="C75" s="63"/>
      <c r="D75" s="64"/>
    </row>
    <row r="76" spans="1:4" ht="18.75">
      <c r="A76" s="61"/>
      <c r="B76" s="62"/>
      <c r="C76" s="65">
        <f>SUM(C58:D75)</f>
        <v>4303.4399999999996</v>
      </c>
      <c r="D76" s="66"/>
    </row>
  </sheetData>
  <mergeCells count="29">
    <mergeCell ref="C64:D64"/>
    <mergeCell ref="C61:D61"/>
    <mergeCell ref="C62:D62"/>
    <mergeCell ref="C63:D63"/>
    <mergeCell ref="C60:D60"/>
    <mergeCell ref="A3:D3"/>
    <mergeCell ref="A2:D2"/>
    <mergeCell ref="A5:D5"/>
    <mergeCell ref="C58:D58"/>
    <mergeCell ref="C59:D59"/>
    <mergeCell ref="A28:D28"/>
    <mergeCell ref="A41:D41"/>
    <mergeCell ref="A55:D55"/>
    <mergeCell ref="A57:B57"/>
    <mergeCell ref="C57:D57"/>
    <mergeCell ref="C65:D65"/>
    <mergeCell ref="C66:D66"/>
    <mergeCell ref="C67:D67"/>
    <mergeCell ref="C68:D68"/>
    <mergeCell ref="C69:D69"/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6"/>
  <sheetViews>
    <sheetView topLeftCell="A12" workbookViewId="0">
      <selection activeCell="C22" sqref="C22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6" customWidth="1"/>
    <col min="5" max="5" width="10.75" customWidth="1"/>
    <col min="6" max="6" width="11" customWidth="1"/>
  </cols>
  <sheetData>
    <row r="2" spans="1:6" ht="61.5" customHeight="1">
      <c r="A2" s="54" t="s">
        <v>58</v>
      </c>
      <c r="B2" s="55"/>
      <c r="C2" s="55"/>
      <c r="D2" s="55"/>
    </row>
    <row r="3" spans="1:6" ht="40.5" customHeight="1">
      <c r="A3" s="69" t="s">
        <v>31</v>
      </c>
      <c r="B3" s="70"/>
      <c r="C3" s="70"/>
      <c r="D3" s="70"/>
    </row>
    <row r="4" spans="1:6" ht="18.75">
      <c r="A4" s="13"/>
      <c r="B4" s="14"/>
      <c r="C4" s="15"/>
      <c r="D4" s="15"/>
    </row>
    <row r="5" spans="1:6" ht="40.5" customHeight="1">
      <c r="A5" s="71" t="s">
        <v>25</v>
      </c>
      <c r="B5" s="74"/>
      <c r="C5" s="74"/>
      <c r="D5" s="74"/>
    </row>
    <row r="6" spans="1:6" s="2" customFormat="1" ht="76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f>1028580+15210</f>
        <v>1043790</v>
      </c>
      <c r="D7" s="31">
        <f>884004.43+7837.2</f>
        <v>891841.63</v>
      </c>
      <c r="E7" s="4"/>
      <c r="F7" s="32"/>
    </row>
    <row r="8" spans="1:6" s="2" customFormat="1" ht="18.75">
      <c r="A8" s="28" t="s">
        <v>45</v>
      </c>
      <c r="B8" s="23">
        <v>2120</v>
      </c>
      <c r="C8" s="31">
        <v>229620</v>
      </c>
      <c r="D8" s="31">
        <f>192012.97+1724.19</f>
        <v>193737.16</v>
      </c>
      <c r="E8" s="4"/>
      <c r="F8" s="32"/>
    </row>
    <row r="9" spans="1:6" ht="37.5">
      <c r="A9" s="18" t="s">
        <v>2</v>
      </c>
      <c r="B9" s="23">
        <v>2210</v>
      </c>
      <c r="C9" s="20">
        <f>42287+1000</f>
        <v>43287</v>
      </c>
      <c r="D9" s="20">
        <f>43266.6</f>
        <v>43266.6</v>
      </c>
      <c r="E9" s="4"/>
      <c r="F9" s="32"/>
    </row>
    <row r="10" spans="1:6" ht="18.75">
      <c r="A10" s="18" t="s">
        <v>3</v>
      </c>
      <c r="B10" s="23">
        <v>2230</v>
      </c>
      <c r="C10" s="20">
        <v>85410</v>
      </c>
      <c r="D10" s="20">
        <f>19317.82</f>
        <v>19317.82</v>
      </c>
      <c r="E10" s="4"/>
      <c r="F10" s="32"/>
    </row>
    <row r="11" spans="1:6" ht="18.75">
      <c r="A11" s="18" t="s">
        <v>4</v>
      </c>
      <c r="B11" s="23">
        <v>2240</v>
      </c>
      <c r="C11" s="20">
        <v>36966</v>
      </c>
      <c r="D11" s="20">
        <f>35013.2</f>
        <v>35013.199999999997</v>
      </c>
      <c r="E11" s="4"/>
      <c r="F11" s="32"/>
    </row>
    <row r="12" spans="1:6" ht="18.75">
      <c r="A12" s="18" t="s">
        <v>5</v>
      </c>
      <c r="B12" s="23">
        <v>2250</v>
      </c>
      <c r="C12" s="20"/>
      <c r="D12" s="20"/>
      <c r="E12" s="4"/>
      <c r="F12" s="32"/>
    </row>
    <row r="13" spans="1:6" ht="18.75">
      <c r="A13" s="18" t="s">
        <v>6</v>
      </c>
      <c r="B13" s="23">
        <v>2271</v>
      </c>
      <c r="C13" s="20"/>
      <c r="D13" s="20"/>
      <c r="E13" s="4"/>
      <c r="F13" s="32"/>
    </row>
    <row r="14" spans="1:6" ht="37.5">
      <c r="A14" s="18" t="s">
        <v>7</v>
      </c>
      <c r="B14" s="23">
        <v>2272</v>
      </c>
      <c r="C14" s="20">
        <v>350</v>
      </c>
      <c r="D14" s="20"/>
      <c r="E14" s="4"/>
      <c r="F14" s="32"/>
    </row>
    <row r="15" spans="1:6" ht="18.75">
      <c r="A15" s="18" t="s">
        <v>8</v>
      </c>
      <c r="B15" s="23">
        <v>2273</v>
      </c>
      <c r="C15" s="20">
        <f>13856+4000</f>
        <v>17856</v>
      </c>
      <c r="D15" s="20">
        <f>17655.59</f>
        <v>17655.59</v>
      </c>
      <c r="E15" s="4"/>
      <c r="F15" s="32"/>
    </row>
    <row r="16" spans="1:6" ht="18.75">
      <c r="A16" s="18" t="s">
        <v>9</v>
      </c>
      <c r="B16" s="23">
        <v>2274</v>
      </c>
      <c r="C16" s="20">
        <v>133500</v>
      </c>
      <c r="D16" s="20">
        <f>120156.28</f>
        <v>120156.28</v>
      </c>
      <c r="E16" s="4"/>
      <c r="F16" s="32"/>
    </row>
    <row r="17" spans="1:9" ht="18.75">
      <c r="A17" s="18" t="s">
        <v>10</v>
      </c>
      <c r="B17" s="23">
        <v>2275</v>
      </c>
      <c r="C17" s="20"/>
      <c r="D17" s="20"/>
      <c r="E17" s="4"/>
      <c r="F17" s="32"/>
    </row>
    <row r="18" spans="1:9" ht="33" customHeight="1">
      <c r="A18" s="18" t="s">
        <v>11</v>
      </c>
      <c r="B18" s="23">
        <v>2282</v>
      </c>
      <c r="C18" s="20"/>
      <c r="D18" s="20"/>
      <c r="E18" s="4"/>
      <c r="F18" s="32"/>
    </row>
    <row r="19" spans="1:9" ht="18" customHeight="1">
      <c r="A19" s="18" t="s">
        <v>14</v>
      </c>
      <c r="B19" s="23">
        <v>2730</v>
      </c>
      <c r="C19" s="20"/>
      <c r="D19" s="20"/>
      <c r="E19" s="4"/>
      <c r="F19" s="32"/>
    </row>
    <row r="20" spans="1:9" ht="15.75" customHeight="1">
      <c r="A20" s="18" t="s">
        <v>15</v>
      </c>
      <c r="B20" s="23">
        <v>2800</v>
      </c>
      <c r="C20" s="20">
        <v>180</v>
      </c>
      <c r="D20" s="20">
        <v>39.799999999999997</v>
      </c>
      <c r="E20" s="4"/>
      <c r="F20" s="32"/>
    </row>
    <row r="21" spans="1:9" ht="36" customHeight="1">
      <c r="A21" s="18" t="s">
        <v>12</v>
      </c>
      <c r="B21" s="23">
        <v>3110</v>
      </c>
      <c r="C21" s="20">
        <v>44510</v>
      </c>
      <c r="D21" s="20"/>
      <c r="E21" s="4"/>
      <c r="F21" s="32"/>
      <c r="H21" s="41"/>
    </row>
    <row r="22" spans="1:9" ht="37.5">
      <c r="A22" s="18" t="s">
        <v>20</v>
      </c>
      <c r="B22" s="23">
        <v>3122</v>
      </c>
      <c r="C22" s="20"/>
      <c r="D22" s="20"/>
      <c r="E22" s="4"/>
      <c r="F22" s="32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4"/>
      <c r="F23" s="32"/>
    </row>
    <row r="24" spans="1:9" ht="37.5">
      <c r="A24" s="36" t="s">
        <v>46</v>
      </c>
      <c r="B24" s="23">
        <v>3142</v>
      </c>
      <c r="C24" s="20"/>
      <c r="D24" s="20"/>
      <c r="E24" s="4"/>
      <c r="F24" s="32"/>
    </row>
    <row r="25" spans="1:9" ht="18.75">
      <c r="A25" s="18" t="s">
        <v>13</v>
      </c>
      <c r="B25" s="23"/>
      <c r="C25" s="21">
        <f>SUM(C7:C24)</f>
        <v>1635469</v>
      </c>
      <c r="D25" s="21">
        <f>SUM(D7:D24)</f>
        <v>1321028.0800000003</v>
      </c>
      <c r="E25" s="4"/>
      <c r="F25" s="32"/>
    </row>
    <row r="26" spans="1:9">
      <c r="C26" s="4"/>
      <c r="D26" s="4"/>
    </row>
    <row r="27" spans="1:9" ht="30.75" customHeight="1">
      <c r="A27" s="54" t="s">
        <v>26</v>
      </c>
      <c r="B27" s="73"/>
      <c r="C27" s="73"/>
      <c r="D27" s="73"/>
    </row>
    <row r="28" spans="1:9">
      <c r="D28" s="35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>
        <v>4080</v>
      </c>
      <c r="D30" s="20"/>
      <c r="F30" s="32"/>
    </row>
    <row r="31" spans="1:9" ht="18.75">
      <c r="A31" s="19" t="s">
        <v>3</v>
      </c>
      <c r="B31" s="24">
        <v>2230</v>
      </c>
      <c r="C31" s="20">
        <v>2869.21</v>
      </c>
      <c r="D31" s="20"/>
      <c r="F31" s="32"/>
    </row>
    <row r="32" spans="1:9" ht="18.75">
      <c r="A32" s="19" t="s">
        <v>4</v>
      </c>
      <c r="B32" s="24">
        <v>2240</v>
      </c>
      <c r="C32" s="20"/>
      <c r="D32" s="20"/>
      <c r="F32" s="32"/>
    </row>
    <row r="33" spans="1:6" ht="18.75">
      <c r="A33" s="19" t="s">
        <v>10</v>
      </c>
      <c r="B33" s="24">
        <v>2275</v>
      </c>
      <c r="C33" s="20"/>
      <c r="D33" s="20"/>
      <c r="F33" s="32"/>
    </row>
    <row r="34" spans="1:6" ht="18.75">
      <c r="A34" s="18" t="s">
        <v>15</v>
      </c>
      <c r="B34" s="24">
        <v>2800</v>
      </c>
      <c r="C34" s="20">
        <v>200</v>
      </c>
      <c r="D34" s="20"/>
      <c r="F34" s="32"/>
    </row>
    <row r="35" spans="1:6" ht="37.5">
      <c r="A35" s="18" t="s">
        <v>12</v>
      </c>
      <c r="B35" s="24">
        <v>3110</v>
      </c>
      <c r="C35" s="20">
        <v>3592.39</v>
      </c>
      <c r="D35" s="20"/>
      <c r="F35" s="32"/>
    </row>
    <row r="36" spans="1:6" ht="18.75">
      <c r="A36" s="25" t="s">
        <v>16</v>
      </c>
      <c r="B36" s="26">
        <v>3132</v>
      </c>
      <c r="C36" s="27"/>
      <c r="D36" s="27"/>
      <c r="F36" s="32"/>
    </row>
    <row r="37" spans="1:6" ht="18.75">
      <c r="A37" s="18" t="s">
        <v>13</v>
      </c>
      <c r="B37" s="24"/>
      <c r="C37" s="21">
        <f>SUM(C30:C36)</f>
        <v>10741.6</v>
      </c>
      <c r="D37" s="21">
        <f>SUM(D30:D36)</f>
        <v>0</v>
      </c>
      <c r="F37" s="32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3.75" customHeight="1">
      <c r="A40" s="56" t="s">
        <v>27</v>
      </c>
      <c r="B40" s="57"/>
      <c r="C40" s="57"/>
      <c r="D40" s="57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/>
      <c r="D43" s="20"/>
      <c r="F43" s="32"/>
    </row>
    <row r="44" spans="1:6" ht="18.75">
      <c r="A44" s="19" t="s">
        <v>3</v>
      </c>
      <c r="B44" s="24">
        <v>2230</v>
      </c>
      <c r="C44" s="20">
        <v>2869.21</v>
      </c>
      <c r="D44" s="20">
        <v>2869.21</v>
      </c>
      <c r="F44" s="32"/>
    </row>
    <row r="45" spans="1:6" ht="18.75">
      <c r="A45" s="19" t="s">
        <v>4</v>
      </c>
      <c r="B45" s="24">
        <v>2240</v>
      </c>
      <c r="C45" s="20"/>
      <c r="D45" s="20"/>
      <c r="F45" s="32"/>
    </row>
    <row r="46" spans="1:6" ht="18.75">
      <c r="A46" s="19" t="s">
        <v>10</v>
      </c>
      <c r="B46" s="24">
        <v>2275</v>
      </c>
      <c r="C46" s="20"/>
      <c r="D46" s="20"/>
      <c r="F46" s="32"/>
    </row>
    <row r="47" spans="1:6" ht="18.75">
      <c r="A47" s="18" t="s">
        <v>15</v>
      </c>
      <c r="B47" s="24">
        <v>2800</v>
      </c>
      <c r="C47" s="20"/>
      <c r="D47" s="20"/>
      <c r="F47" s="32"/>
    </row>
    <row r="48" spans="1:6" ht="37.5">
      <c r="A48" s="18" t="s">
        <v>12</v>
      </c>
      <c r="B48" s="24">
        <v>3110</v>
      </c>
      <c r="C48" s="20">
        <v>3592.39</v>
      </c>
      <c r="D48" s="20">
        <v>3592.39</v>
      </c>
      <c r="F48" s="32"/>
    </row>
    <row r="49" spans="1:6" ht="18.75">
      <c r="A49" s="25" t="s">
        <v>16</v>
      </c>
      <c r="B49" s="26">
        <v>3132</v>
      </c>
      <c r="C49" s="27"/>
      <c r="D49" s="27"/>
      <c r="F49" s="32"/>
    </row>
    <row r="50" spans="1:6" ht="18.75">
      <c r="A50" s="18" t="s">
        <v>13</v>
      </c>
      <c r="B50" s="24"/>
      <c r="C50" s="21">
        <f>C43+C44+C47+C48+C49</f>
        <v>6461.6</v>
      </c>
      <c r="D50" s="21">
        <f>D43+D44+D47+D48+D49</f>
        <v>6461.6</v>
      </c>
      <c r="F50" s="32"/>
    </row>
    <row r="51" spans="1:6" ht="18.75">
      <c r="A51" s="46"/>
      <c r="B51" s="47"/>
      <c r="C51" s="48"/>
      <c r="D51" s="48"/>
      <c r="F51" s="32"/>
    </row>
    <row r="52" spans="1:6" ht="18.75">
      <c r="A52" s="46"/>
      <c r="B52" s="47"/>
      <c r="C52" s="48"/>
      <c r="D52" s="48"/>
      <c r="F52" s="32"/>
    </row>
    <row r="55" spans="1:6" ht="34.5" customHeight="1">
      <c r="A55" s="56" t="s">
        <v>57</v>
      </c>
      <c r="B55" s="57"/>
      <c r="C55" s="57"/>
      <c r="D55" s="57"/>
    </row>
    <row r="57" spans="1:6" ht="16.5" customHeight="1">
      <c r="A57" s="58" t="s">
        <v>28</v>
      </c>
      <c r="B57" s="59"/>
      <c r="C57" s="60" t="s">
        <v>29</v>
      </c>
      <c r="D57" s="59"/>
    </row>
    <row r="58" spans="1:6" ht="16.5" hidden="1" customHeight="1">
      <c r="A58" s="42" t="s">
        <v>40</v>
      </c>
      <c r="B58" s="37">
        <v>2210</v>
      </c>
      <c r="C58" s="53"/>
      <c r="D58" s="53"/>
    </row>
    <row r="59" spans="1:6" ht="16.5" hidden="1" customHeight="1">
      <c r="A59" s="42" t="s">
        <v>34</v>
      </c>
      <c r="B59" s="37">
        <v>2210</v>
      </c>
      <c r="C59" s="67"/>
      <c r="D59" s="68"/>
    </row>
    <row r="60" spans="1:6" ht="16.5" hidden="1" customHeight="1">
      <c r="A60" s="42" t="s">
        <v>37</v>
      </c>
      <c r="B60" s="37">
        <v>2210</v>
      </c>
      <c r="C60" s="67"/>
      <c r="D60" s="68"/>
    </row>
    <row r="61" spans="1:6" ht="16.5" hidden="1" customHeight="1">
      <c r="A61" s="42" t="s">
        <v>42</v>
      </c>
      <c r="B61" s="38">
        <v>3110.221</v>
      </c>
      <c r="C61" s="63"/>
      <c r="D61" s="64"/>
    </row>
    <row r="62" spans="1:6" ht="16.5" hidden="1" customHeight="1">
      <c r="A62" s="42" t="s">
        <v>33</v>
      </c>
      <c r="B62" s="37">
        <v>2210</v>
      </c>
      <c r="C62" s="67"/>
      <c r="D62" s="68"/>
    </row>
    <row r="63" spans="1:6" ht="16.5" hidden="1" customHeight="1">
      <c r="A63" s="42" t="s">
        <v>35</v>
      </c>
      <c r="B63" s="37">
        <v>2210</v>
      </c>
      <c r="C63" s="67"/>
      <c r="D63" s="68"/>
    </row>
    <row r="64" spans="1:6" ht="16.5" hidden="1" customHeight="1">
      <c r="A64" s="42" t="s">
        <v>41</v>
      </c>
      <c r="B64" s="37">
        <v>2210</v>
      </c>
      <c r="C64" s="67"/>
      <c r="D64" s="68"/>
    </row>
    <row r="65" spans="1:4" ht="16.5" customHeight="1">
      <c r="A65" s="42" t="s">
        <v>36</v>
      </c>
      <c r="B65" s="37">
        <v>3110</v>
      </c>
      <c r="C65" s="63">
        <f>3592.39</f>
        <v>3592.39</v>
      </c>
      <c r="D65" s="64"/>
    </row>
    <row r="66" spans="1:4" ht="16.5" hidden="1" customHeight="1">
      <c r="A66" s="42" t="s">
        <v>38</v>
      </c>
      <c r="B66" s="37">
        <v>2210</v>
      </c>
      <c r="C66" s="63"/>
      <c r="D66" s="64"/>
    </row>
    <row r="67" spans="1:4" ht="16.5" hidden="1" customHeight="1">
      <c r="A67" s="42" t="s">
        <v>39</v>
      </c>
      <c r="B67" s="37">
        <v>2210</v>
      </c>
      <c r="C67" s="63"/>
      <c r="D67" s="64"/>
    </row>
    <row r="68" spans="1:4" ht="16.5" hidden="1" customHeight="1">
      <c r="A68" s="42" t="s">
        <v>51</v>
      </c>
      <c r="B68" s="37">
        <v>2240</v>
      </c>
      <c r="C68" s="63"/>
      <c r="D68" s="64"/>
    </row>
    <row r="69" spans="1:4" ht="16.5" customHeight="1">
      <c r="A69" s="42" t="s">
        <v>43</v>
      </c>
      <c r="B69" s="37">
        <v>2230</v>
      </c>
      <c r="C69" s="63">
        <v>2869.21</v>
      </c>
      <c r="D69" s="64"/>
    </row>
    <row r="70" spans="1:4" ht="16.5" hidden="1" customHeight="1">
      <c r="A70" s="42" t="s">
        <v>44</v>
      </c>
      <c r="B70" s="37">
        <v>2210</v>
      </c>
      <c r="C70" s="63"/>
      <c r="D70" s="64"/>
    </row>
    <row r="71" spans="1:4" ht="16.5" hidden="1" customHeight="1">
      <c r="A71" s="42" t="s">
        <v>50</v>
      </c>
      <c r="B71" s="37">
        <v>2210</v>
      </c>
      <c r="C71" s="63"/>
      <c r="D71" s="64"/>
    </row>
    <row r="72" spans="1:4" ht="16.5" hidden="1" customHeight="1">
      <c r="A72" s="42" t="s">
        <v>48</v>
      </c>
      <c r="B72" s="37">
        <v>2210</v>
      </c>
      <c r="C72" s="63"/>
      <c r="D72" s="64"/>
    </row>
    <row r="73" spans="1:4" ht="16.5" hidden="1" customHeight="1">
      <c r="A73" s="42" t="s">
        <v>47</v>
      </c>
      <c r="B73" s="37">
        <v>2210</v>
      </c>
      <c r="C73" s="63"/>
      <c r="D73" s="64"/>
    </row>
    <row r="74" spans="1:4" ht="16.5" hidden="1" customHeight="1">
      <c r="A74" s="42" t="s">
        <v>49</v>
      </c>
      <c r="B74" s="43">
        <v>2210</v>
      </c>
      <c r="C74" s="63"/>
      <c r="D74" s="64"/>
    </row>
    <row r="75" spans="1:4" ht="16.5" hidden="1" customHeight="1">
      <c r="A75" s="61"/>
      <c r="B75" s="62"/>
      <c r="C75" s="63"/>
      <c r="D75" s="64"/>
    </row>
    <row r="76" spans="1:4" ht="18.75">
      <c r="A76" s="61"/>
      <c r="B76" s="62"/>
      <c r="C76" s="65">
        <f>SUM(C58:D75)</f>
        <v>6461.6</v>
      </c>
      <c r="D76" s="66"/>
    </row>
  </sheetData>
  <mergeCells count="29">
    <mergeCell ref="C62:D62"/>
    <mergeCell ref="C63:D63"/>
    <mergeCell ref="A3:D3"/>
    <mergeCell ref="C61:D61"/>
    <mergeCell ref="A2:D2"/>
    <mergeCell ref="A5:D5"/>
    <mergeCell ref="C58:D58"/>
    <mergeCell ref="A27:D27"/>
    <mergeCell ref="A40:D40"/>
    <mergeCell ref="A55:D55"/>
    <mergeCell ref="A57:B57"/>
    <mergeCell ref="C57:D57"/>
    <mergeCell ref="C59:D59"/>
    <mergeCell ref="C60:D60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A75:B75"/>
    <mergeCell ref="C75:D75"/>
    <mergeCell ref="A76:B76"/>
    <mergeCell ref="C76:D7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5"/>
  <sheetViews>
    <sheetView topLeftCell="A45" workbookViewId="0">
      <selection activeCell="E23" sqref="E23:E25"/>
    </sheetView>
  </sheetViews>
  <sheetFormatPr defaultRowHeight="15"/>
  <cols>
    <col min="1" max="1" width="40.875" style="3" customWidth="1"/>
    <col min="2" max="2" width="8.875" style="1" customWidth="1"/>
    <col min="3" max="3" width="19.25" customWidth="1"/>
    <col min="4" max="4" width="15.25" customWidth="1"/>
    <col min="5" max="5" width="10.625" customWidth="1"/>
    <col min="6" max="6" width="10.5" bestFit="1" customWidth="1"/>
  </cols>
  <sheetData>
    <row r="2" spans="1:6" ht="57" customHeight="1">
      <c r="A2" s="54" t="s">
        <v>58</v>
      </c>
      <c r="B2" s="55"/>
      <c r="C2" s="55"/>
      <c r="D2" s="55"/>
    </row>
    <row r="3" spans="1:6" ht="43.5" customHeight="1">
      <c r="A3" s="69" t="s">
        <v>32</v>
      </c>
      <c r="B3" s="70"/>
      <c r="C3" s="70"/>
      <c r="D3" s="70"/>
    </row>
    <row r="4" spans="1:6" ht="18.75">
      <c r="A4" s="13"/>
      <c r="B4" s="14"/>
      <c r="C4" s="15"/>
      <c r="D4" s="15"/>
    </row>
    <row r="5" spans="1:6" ht="39.75" customHeight="1">
      <c r="A5" s="71" t="s">
        <v>25</v>
      </c>
      <c r="B5" s="74"/>
      <c r="C5" s="74"/>
      <c r="D5" s="74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f>925980+44760-126940</f>
        <v>843800</v>
      </c>
      <c r="D7" s="31">
        <f>763632.63+13976.34</f>
        <v>777608.97</v>
      </c>
      <c r="E7" s="4"/>
      <c r="F7" s="32"/>
    </row>
    <row r="8" spans="1:6" s="2" customFormat="1" ht="18.75">
      <c r="A8" s="28" t="s">
        <v>45</v>
      </c>
      <c r="B8" s="23">
        <v>2120</v>
      </c>
      <c r="C8" s="31">
        <v>213540</v>
      </c>
      <c r="D8" s="31">
        <f>172901.09+3074.79</f>
        <v>175975.88</v>
      </c>
      <c r="E8" s="4"/>
      <c r="F8" s="32"/>
    </row>
    <row r="9" spans="1:6" ht="37.5">
      <c r="A9" s="18" t="s">
        <v>2</v>
      </c>
      <c r="B9" s="23">
        <v>2210</v>
      </c>
      <c r="C9" s="20">
        <f>14737+2000</f>
        <v>16737</v>
      </c>
      <c r="D9" s="20">
        <f>16374</f>
        <v>16374</v>
      </c>
      <c r="E9" s="4"/>
      <c r="F9" s="32"/>
    </row>
    <row r="10" spans="1:6" ht="18.75">
      <c r="A10" s="18" t="s">
        <v>3</v>
      </c>
      <c r="B10" s="23">
        <v>2230</v>
      </c>
      <c r="C10" s="20">
        <v>71160</v>
      </c>
      <c r="D10" s="20">
        <f>9996.08</f>
        <v>9996.08</v>
      </c>
      <c r="E10" s="4"/>
      <c r="F10" s="32"/>
    </row>
    <row r="11" spans="1:6" ht="18.75">
      <c r="A11" s="18" t="s">
        <v>4</v>
      </c>
      <c r="B11" s="23">
        <v>2240</v>
      </c>
      <c r="C11" s="20">
        <f>13150-5026</f>
        <v>8124</v>
      </c>
      <c r="D11" s="20">
        <f>1112.38</f>
        <v>1112.3800000000001</v>
      </c>
      <c r="E11" s="4"/>
      <c r="F11" s="32"/>
    </row>
    <row r="12" spans="1:6" ht="18.75">
      <c r="A12" s="18" t="s">
        <v>5</v>
      </c>
      <c r="B12" s="23">
        <v>2250</v>
      </c>
      <c r="C12" s="20"/>
      <c r="D12" s="20"/>
      <c r="E12" s="4"/>
      <c r="F12" s="32"/>
    </row>
    <row r="13" spans="1:6" ht="18.75">
      <c r="A13" s="18" t="s">
        <v>6</v>
      </c>
      <c r="B13" s="23">
        <v>2271</v>
      </c>
      <c r="C13" s="20"/>
      <c r="D13" s="20"/>
      <c r="E13" s="4"/>
      <c r="F13" s="32"/>
    </row>
    <row r="14" spans="1:6" ht="37.5">
      <c r="A14" s="18" t="s">
        <v>7</v>
      </c>
      <c r="B14" s="23">
        <v>2272</v>
      </c>
      <c r="C14" s="20"/>
      <c r="D14" s="20"/>
      <c r="E14" s="4"/>
      <c r="F14" s="32"/>
    </row>
    <row r="15" spans="1:6" ht="18.75">
      <c r="A15" s="18" t="s">
        <v>8</v>
      </c>
      <c r="B15" s="23">
        <v>2273</v>
      </c>
      <c r="C15" s="20">
        <f>13760+6000</f>
        <v>19760</v>
      </c>
      <c r="D15" s="20">
        <f>19606.26</f>
        <v>19606.259999999998</v>
      </c>
      <c r="E15" s="4"/>
      <c r="F15" s="32"/>
    </row>
    <row r="16" spans="1:6" ht="18.75">
      <c r="A16" s="18" t="s">
        <v>9</v>
      </c>
      <c r="B16" s="23">
        <v>2274</v>
      </c>
      <c r="C16" s="20">
        <v>107760</v>
      </c>
      <c r="D16" s="20">
        <v>93285.1</v>
      </c>
      <c r="E16" s="4"/>
      <c r="F16" s="32"/>
    </row>
    <row r="17" spans="1:9" ht="18.75">
      <c r="A17" s="18" t="s">
        <v>10</v>
      </c>
      <c r="B17" s="23">
        <v>2275</v>
      </c>
      <c r="C17" s="20"/>
      <c r="D17" s="20"/>
      <c r="E17" s="4"/>
      <c r="F17" s="32"/>
    </row>
    <row r="18" spans="1:9" ht="33" customHeight="1">
      <c r="A18" s="18" t="s">
        <v>11</v>
      </c>
      <c r="B18" s="23">
        <v>2282</v>
      </c>
      <c r="C18" s="20"/>
      <c r="D18" s="20"/>
      <c r="E18" s="4"/>
      <c r="F18" s="32"/>
    </row>
    <row r="19" spans="1:9" ht="18" customHeight="1">
      <c r="A19" s="18" t="s">
        <v>14</v>
      </c>
      <c r="B19" s="23">
        <v>2730</v>
      </c>
      <c r="C19" s="20"/>
      <c r="D19" s="20"/>
      <c r="E19" s="4"/>
      <c r="F19" s="32"/>
    </row>
    <row r="20" spans="1:9" ht="15.75" customHeight="1">
      <c r="A20" s="18" t="s">
        <v>15</v>
      </c>
      <c r="B20" s="23">
        <v>2800</v>
      </c>
      <c r="C20" s="20">
        <v>260</v>
      </c>
      <c r="D20" s="20">
        <v>96.69</v>
      </c>
      <c r="E20" s="4"/>
      <c r="F20" s="32"/>
    </row>
    <row r="21" spans="1:9" ht="36" customHeight="1">
      <c r="A21" s="18" t="s">
        <v>12</v>
      </c>
      <c r="B21" s="23">
        <v>3110</v>
      </c>
      <c r="C21" s="20"/>
      <c r="D21" s="20"/>
      <c r="E21" s="4"/>
      <c r="F21" s="32"/>
      <c r="H21" s="41"/>
    </row>
    <row r="22" spans="1:9" ht="37.5">
      <c r="A22" s="18" t="s">
        <v>20</v>
      </c>
      <c r="B22" s="23">
        <v>3122</v>
      </c>
      <c r="C22" s="20"/>
      <c r="D22" s="20"/>
      <c r="E22" s="4"/>
      <c r="F22" s="32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4"/>
      <c r="F23" s="32"/>
    </row>
    <row r="24" spans="1:9" ht="37.5">
      <c r="A24" s="36" t="s">
        <v>46</v>
      </c>
      <c r="B24" s="23">
        <v>3142</v>
      </c>
      <c r="C24" s="20"/>
      <c r="D24" s="20"/>
      <c r="E24" s="4"/>
      <c r="F24" s="32"/>
    </row>
    <row r="25" spans="1:9" ht="18.75">
      <c r="A25" s="18" t="s">
        <v>13</v>
      </c>
      <c r="B25" s="23"/>
      <c r="C25" s="21">
        <f>SUM(C7:C24)</f>
        <v>1281141</v>
      </c>
      <c r="D25" s="21">
        <f>SUM(D7:D24)</f>
        <v>1094055.3599999999</v>
      </c>
      <c r="E25" s="4"/>
      <c r="F25" s="32"/>
    </row>
    <row r="26" spans="1:9" ht="18.75">
      <c r="A26" s="13"/>
      <c r="B26" s="30"/>
      <c r="C26" s="15"/>
      <c r="D26" s="15"/>
    </row>
    <row r="27" spans="1:9" ht="18.75">
      <c r="A27" s="13"/>
      <c r="B27" s="30"/>
      <c r="C27" s="15"/>
      <c r="D27" s="15"/>
    </row>
    <row r="28" spans="1:9" ht="18.75">
      <c r="A28" s="13"/>
      <c r="B28" s="14"/>
      <c r="C28" s="15"/>
      <c r="D28" s="15"/>
    </row>
    <row r="29" spans="1:9" ht="32.25" customHeight="1">
      <c r="A29" s="54" t="s">
        <v>26</v>
      </c>
      <c r="B29" s="73"/>
      <c r="C29" s="73"/>
      <c r="D29" s="73"/>
    </row>
    <row r="30" spans="1:9" ht="18.75">
      <c r="A30" s="33"/>
      <c r="B30" s="34"/>
      <c r="C30" s="34"/>
      <c r="D30" s="35"/>
    </row>
    <row r="31" spans="1:9" ht="75">
      <c r="A31" s="22" t="s">
        <v>0</v>
      </c>
      <c r="B31" s="22" t="s">
        <v>1</v>
      </c>
      <c r="C31" s="17" t="s">
        <v>23</v>
      </c>
      <c r="D31" s="17" t="s">
        <v>18</v>
      </c>
    </row>
    <row r="32" spans="1:9" ht="37.5">
      <c r="A32" s="18" t="s">
        <v>2</v>
      </c>
      <c r="B32" s="24">
        <v>2210</v>
      </c>
      <c r="C32" s="20">
        <v>8964.7000000000007</v>
      </c>
      <c r="D32" s="20"/>
      <c r="F32" s="32"/>
    </row>
    <row r="33" spans="1:6" ht="18.75">
      <c r="A33" s="19" t="s">
        <v>3</v>
      </c>
      <c r="B33" s="24">
        <v>2230</v>
      </c>
      <c r="C33" s="20">
        <v>2659.36</v>
      </c>
      <c r="D33" s="20"/>
      <c r="F33" s="32"/>
    </row>
    <row r="34" spans="1:6" ht="18.75">
      <c r="A34" s="19" t="s">
        <v>4</v>
      </c>
      <c r="B34" s="24">
        <v>2240</v>
      </c>
      <c r="C34" s="20">
        <v>3360</v>
      </c>
      <c r="D34" s="20"/>
      <c r="F34" s="32"/>
    </row>
    <row r="35" spans="1:6" ht="18.75">
      <c r="A35" s="42" t="s">
        <v>10</v>
      </c>
      <c r="B35" s="49">
        <v>2275</v>
      </c>
      <c r="C35" s="20"/>
      <c r="D35" s="20"/>
      <c r="F35" s="32"/>
    </row>
    <row r="36" spans="1:6" ht="18.75">
      <c r="A36" s="18" t="s">
        <v>15</v>
      </c>
      <c r="B36" s="24">
        <v>2800</v>
      </c>
      <c r="C36" s="20"/>
      <c r="D36" s="20"/>
      <c r="F36" s="32"/>
    </row>
    <row r="37" spans="1:6" ht="37.5">
      <c r="A37" s="18" t="s">
        <v>12</v>
      </c>
      <c r="B37" s="24">
        <v>3110</v>
      </c>
      <c r="C37" s="20">
        <v>2773.98</v>
      </c>
      <c r="D37" s="20"/>
      <c r="F37" s="32"/>
    </row>
    <row r="38" spans="1:6" ht="18.75">
      <c r="A38" s="25" t="s">
        <v>16</v>
      </c>
      <c r="B38" s="26">
        <v>3132</v>
      </c>
      <c r="C38" s="27"/>
      <c r="D38" s="27"/>
      <c r="F38" s="32"/>
    </row>
    <row r="39" spans="1:6" ht="18.75">
      <c r="A39" s="18" t="s">
        <v>13</v>
      </c>
      <c r="B39" s="24"/>
      <c r="C39" s="21">
        <f>SUM(C32:C38)</f>
        <v>17758.04</v>
      </c>
      <c r="D39" s="21">
        <f>SUM(D32:D38)</f>
        <v>0</v>
      </c>
      <c r="F39" s="32"/>
    </row>
    <row r="40" spans="1:6">
      <c r="A40" s="1"/>
      <c r="B40" s="10"/>
      <c r="C40" s="4"/>
      <c r="D40" s="4"/>
    </row>
    <row r="41" spans="1:6" ht="33" customHeight="1">
      <c r="A41" s="56" t="s">
        <v>27</v>
      </c>
      <c r="B41" s="57"/>
      <c r="C41" s="57"/>
      <c r="D41" s="57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1354.7</v>
      </c>
      <c r="D44" s="20">
        <v>1354.7</v>
      </c>
      <c r="F44" s="32"/>
    </row>
    <row r="45" spans="1:6" ht="18.75">
      <c r="A45" s="19" t="s">
        <v>3</v>
      </c>
      <c r="B45" s="24">
        <v>2230</v>
      </c>
      <c r="C45" s="20">
        <v>2659.36</v>
      </c>
      <c r="D45" s="20">
        <v>2659.36</v>
      </c>
      <c r="F45" s="32"/>
    </row>
    <row r="46" spans="1:6" ht="18.75">
      <c r="A46" s="19" t="s">
        <v>4</v>
      </c>
      <c r="B46" s="24">
        <v>2240</v>
      </c>
      <c r="C46" s="20"/>
      <c r="D46" s="20"/>
      <c r="F46" s="32"/>
    </row>
    <row r="47" spans="1:6" ht="18.75">
      <c r="A47" s="19" t="s">
        <v>10</v>
      </c>
      <c r="B47" s="24">
        <v>2275</v>
      </c>
      <c r="C47" s="20"/>
      <c r="D47" s="20"/>
      <c r="F47" s="32"/>
    </row>
    <row r="48" spans="1:6" ht="18.75">
      <c r="A48" s="18" t="s">
        <v>15</v>
      </c>
      <c r="B48" s="24">
        <v>2800</v>
      </c>
      <c r="C48" s="20"/>
      <c r="D48" s="20"/>
      <c r="F48" s="32"/>
    </row>
    <row r="49" spans="1:6" ht="37.5">
      <c r="A49" s="18" t="s">
        <v>12</v>
      </c>
      <c r="B49" s="24">
        <v>3110</v>
      </c>
      <c r="C49" s="20">
        <v>2773.98</v>
      </c>
      <c r="D49" s="20">
        <v>2773.98</v>
      </c>
      <c r="F49" s="32"/>
    </row>
    <row r="50" spans="1:6" ht="18.75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6788.0400000000009</v>
      </c>
      <c r="D51" s="21">
        <f>D44+D45+D48+D49+D50</f>
        <v>6788.0400000000009</v>
      </c>
      <c r="F51" s="32"/>
    </row>
    <row r="54" spans="1:6" ht="33.75" customHeight="1">
      <c r="A54" s="56" t="s">
        <v>57</v>
      </c>
      <c r="B54" s="57"/>
      <c r="C54" s="57"/>
      <c r="D54" s="57"/>
    </row>
    <row r="56" spans="1:6" ht="18.75">
      <c r="A56" s="58" t="s">
        <v>28</v>
      </c>
      <c r="B56" s="59"/>
      <c r="C56" s="60" t="s">
        <v>29</v>
      </c>
      <c r="D56" s="59"/>
    </row>
    <row r="57" spans="1:6" ht="18.75" hidden="1">
      <c r="A57" s="42" t="s">
        <v>40</v>
      </c>
      <c r="B57" s="37">
        <v>2210</v>
      </c>
      <c r="C57" s="53"/>
      <c r="D57" s="53"/>
    </row>
    <row r="58" spans="1:6" ht="18.75" hidden="1">
      <c r="A58" s="42" t="s">
        <v>34</v>
      </c>
      <c r="B58" s="37">
        <v>2210</v>
      </c>
      <c r="C58" s="67"/>
      <c r="D58" s="68"/>
    </row>
    <row r="59" spans="1:6" ht="21.75" hidden="1" customHeight="1">
      <c r="A59" s="42" t="s">
        <v>37</v>
      </c>
      <c r="B59" s="37">
        <v>2210</v>
      </c>
      <c r="C59" s="67"/>
      <c r="D59" s="68"/>
    </row>
    <row r="60" spans="1:6" ht="18.75" hidden="1">
      <c r="A60" s="42" t="s">
        <v>42</v>
      </c>
      <c r="B60" s="38">
        <v>3110.221</v>
      </c>
      <c r="C60" s="63"/>
      <c r="D60" s="64"/>
    </row>
    <row r="61" spans="1:6" ht="18.75" hidden="1">
      <c r="A61" s="42" t="s">
        <v>33</v>
      </c>
      <c r="B61" s="37">
        <v>2210</v>
      </c>
      <c r="C61" s="67"/>
      <c r="D61" s="68"/>
    </row>
    <row r="62" spans="1:6" ht="18.75" hidden="1">
      <c r="A62" s="42" t="s">
        <v>35</v>
      </c>
      <c r="B62" s="37">
        <v>2210</v>
      </c>
      <c r="C62" s="67"/>
      <c r="D62" s="68"/>
    </row>
    <row r="63" spans="1:6" ht="18.75" hidden="1">
      <c r="A63" s="42" t="s">
        <v>41</v>
      </c>
      <c r="B63" s="37">
        <v>2210</v>
      </c>
      <c r="C63" s="67"/>
      <c r="D63" s="68"/>
    </row>
    <row r="64" spans="1:6" ht="18.75">
      <c r="A64" s="42" t="s">
        <v>36</v>
      </c>
      <c r="B64" s="37">
        <v>3110</v>
      </c>
      <c r="C64" s="63">
        <f>2773.98</f>
        <v>2773.98</v>
      </c>
      <c r="D64" s="64"/>
    </row>
    <row r="65" spans="1:4" ht="18.75" hidden="1">
      <c r="A65" s="42" t="s">
        <v>38</v>
      </c>
      <c r="B65" s="37">
        <v>2210</v>
      </c>
      <c r="C65" s="63"/>
      <c r="D65" s="64"/>
    </row>
    <row r="66" spans="1:4" ht="18.75" hidden="1">
      <c r="A66" s="42" t="s">
        <v>39</v>
      </c>
      <c r="B66" s="37">
        <v>2210</v>
      </c>
      <c r="C66" s="63"/>
      <c r="D66" s="64"/>
    </row>
    <row r="67" spans="1:4" ht="18.75" hidden="1">
      <c r="A67" s="42" t="s">
        <v>51</v>
      </c>
      <c r="B67" s="37">
        <v>2240</v>
      </c>
      <c r="C67" s="63"/>
      <c r="D67" s="64"/>
    </row>
    <row r="68" spans="1:4" ht="18.75">
      <c r="A68" s="42" t="s">
        <v>43</v>
      </c>
      <c r="B68" s="37">
        <v>2230</v>
      </c>
      <c r="C68" s="63">
        <v>2659.36</v>
      </c>
      <c r="D68" s="64"/>
    </row>
    <row r="69" spans="1:4" ht="18.75" hidden="1">
      <c r="A69" s="42" t="s">
        <v>44</v>
      </c>
      <c r="B69" s="37">
        <v>2210</v>
      </c>
      <c r="C69" s="63"/>
      <c r="D69" s="64"/>
    </row>
    <row r="70" spans="1:4" ht="18.75" hidden="1">
      <c r="A70" s="42" t="s">
        <v>50</v>
      </c>
      <c r="B70" s="37">
        <v>2210</v>
      </c>
      <c r="C70" s="63"/>
      <c r="D70" s="64"/>
    </row>
    <row r="71" spans="1:4" ht="18.75" hidden="1">
      <c r="A71" s="42" t="s">
        <v>48</v>
      </c>
      <c r="B71" s="37">
        <v>2210</v>
      </c>
      <c r="C71" s="63"/>
      <c r="D71" s="64"/>
    </row>
    <row r="72" spans="1:4" ht="18.75" hidden="1">
      <c r="A72" s="42" t="s">
        <v>47</v>
      </c>
      <c r="B72" s="37">
        <v>2210</v>
      </c>
      <c r="C72" s="63"/>
      <c r="D72" s="64"/>
    </row>
    <row r="73" spans="1:4" ht="18.75" hidden="1">
      <c r="A73" s="42" t="s">
        <v>49</v>
      </c>
      <c r="B73" s="43">
        <v>2210</v>
      </c>
      <c r="C73" s="63"/>
      <c r="D73" s="64"/>
    </row>
    <row r="74" spans="1:4" ht="18.75">
      <c r="A74" s="61"/>
      <c r="B74" s="62"/>
      <c r="C74" s="63"/>
      <c r="D74" s="64"/>
    </row>
    <row r="75" spans="1:4" ht="18.75">
      <c r="A75" s="61"/>
      <c r="B75" s="62"/>
      <c r="C75" s="65">
        <f>SUM(C57:D74)</f>
        <v>5433.34</v>
      </c>
      <c r="D75" s="66"/>
    </row>
  </sheetData>
  <mergeCells count="29">
    <mergeCell ref="C63:D63"/>
    <mergeCell ref="A3:D3"/>
    <mergeCell ref="A2:D2"/>
    <mergeCell ref="A5:D5"/>
    <mergeCell ref="C57:D57"/>
    <mergeCell ref="C60:D60"/>
    <mergeCell ref="C61:D61"/>
    <mergeCell ref="C62:D62"/>
    <mergeCell ref="A29:D29"/>
    <mergeCell ref="A41:D41"/>
    <mergeCell ref="A54:D54"/>
    <mergeCell ref="A56:B56"/>
    <mergeCell ref="C56:D56"/>
    <mergeCell ref="C58:D58"/>
    <mergeCell ref="C59:D59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6"/>
  <sheetViews>
    <sheetView workbookViewId="0">
      <selection activeCell="E18" sqref="E18:E25"/>
    </sheetView>
  </sheetViews>
  <sheetFormatPr defaultRowHeight="15"/>
  <cols>
    <col min="1" max="1" width="40.875" style="3" customWidth="1"/>
    <col min="2" max="2" width="9.125" style="1" customWidth="1"/>
    <col min="3" max="3" width="19.5" customWidth="1"/>
    <col min="4" max="4" width="14.75" customWidth="1"/>
    <col min="5" max="5" width="10.5" bestFit="1" customWidth="1"/>
    <col min="6" max="6" width="10.75" customWidth="1"/>
  </cols>
  <sheetData>
    <row r="2" spans="1:6" ht="60" customHeight="1">
      <c r="A2" s="54" t="s">
        <v>58</v>
      </c>
      <c r="B2" s="55"/>
      <c r="C2" s="55"/>
      <c r="D2" s="55"/>
    </row>
    <row r="3" spans="1:6" ht="81.75" customHeight="1">
      <c r="A3" s="69" t="s">
        <v>54</v>
      </c>
      <c r="B3" s="70"/>
      <c r="C3" s="70"/>
      <c r="D3" s="70"/>
    </row>
    <row r="4" spans="1:6" ht="18.75">
      <c r="A4" s="13"/>
      <c r="B4" s="14"/>
      <c r="C4" s="15"/>
      <c r="D4" s="15"/>
    </row>
    <row r="5" spans="1:6" ht="39" customHeight="1">
      <c r="A5" s="71" t="s">
        <v>25</v>
      </c>
      <c r="B5" s="74"/>
      <c r="C5" s="74"/>
      <c r="D5" s="74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f>912930+17460+25330</f>
        <v>955720</v>
      </c>
      <c r="D7" s="31">
        <f>716651.68+16131.57+13237.37</f>
        <v>746020.62</v>
      </c>
      <c r="E7" s="4"/>
      <c r="F7" s="32"/>
    </row>
    <row r="8" spans="1:6" s="2" customFormat="1" ht="18.75">
      <c r="A8" s="28" t="s">
        <v>45</v>
      </c>
      <c r="B8" s="23">
        <v>2120</v>
      </c>
      <c r="C8" s="31">
        <f>210270-14320</f>
        <v>195950</v>
      </c>
      <c r="D8" s="31">
        <f>153853.3+4689.24+3548.95</f>
        <v>162091.49</v>
      </c>
      <c r="E8" s="4"/>
      <c r="F8" s="32"/>
    </row>
    <row r="9" spans="1:6" ht="37.5">
      <c r="A9" s="18" t="s">
        <v>2</v>
      </c>
      <c r="B9" s="19">
        <v>2210</v>
      </c>
      <c r="C9" s="20">
        <f>24006-2000</f>
        <v>22006</v>
      </c>
      <c r="D9" s="20">
        <v>19956.2</v>
      </c>
      <c r="E9" s="4"/>
      <c r="F9" s="32"/>
    </row>
    <row r="10" spans="1:6" ht="18.75">
      <c r="A10" s="18" t="s">
        <v>3</v>
      </c>
      <c r="B10" s="19">
        <v>2230</v>
      </c>
      <c r="C10" s="20">
        <v>65820</v>
      </c>
      <c r="D10" s="20">
        <v>18525.34</v>
      </c>
      <c r="E10" s="4"/>
      <c r="F10" s="32"/>
    </row>
    <row r="11" spans="1:6" ht="18.75">
      <c r="A11" s="18" t="s">
        <v>4</v>
      </c>
      <c r="B11" s="19">
        <v>2240</v>
      </c>
      <c r="C11" s="20">
        <v>27420</v>
      </c>
      <c r="D11" s="20">
        <v>10509.08</v>
      </c>
      <c r="E11" s="4"/>
      <c r="F11" s="32"/>
    </row>
    <row r="12" spans="1:6" ht="18.75">
      <c r="A12" s="18" t="s">
        <v>5</v>
      </c>
      <c r="B12" s="19">
        <v>2250</v>
      </c>
      <c r="C12" s="20"/>
      <c r="D12" s="20"/>
      <c r="E12" s="4"/>
      <c r="F12" s="32"/>
    </row>
    <row r="13" spans="1:6" ht="18.75">
      <c r="A13" s="18" t="s">
        <v>6</v>
      </c>
      <c r="B13" s="19">
        <v>2271</v>
      </c>
      <c r="C13" s="20">
        <v>157650</v>
      </c>
      <c r="D13" s="20">
        <v>157617.56</v>
      </c>
      <c r="E13" s="4"/>
      <c r="F13" s="32"/>
    </row>
    <row r="14" spans="1:6" ht="37.5">
      <c r="A14" s="18" t="s">
        <v>7</v>
      </c>
      <c r="B14" s="19">
        <v>2272</v>
      </c>
      <c r="C14" s="20"/>
      <c r="D14" s="20"/>
      <c r="E14" s="4"/>
      <c r="F14" s="32"/>
    </row>
    <row r="15" spans="1:6" ht="18.75">
      <c r="A15" s="18" t="s">
        <v>8</v>
      </c>
      <c r="B15" s="19">
        <v>2273</v>
      </c>
      <c r="C15" s="20">
        <f>17250+5700</f>
        <v>22950</v>
      </c>
      <c r="D15" s="20">
        <v>20639.43</v>
      </c>
      <c r="E15" s="4"/>
      <c r="F15" s="32"/>
    </row>
    <row r="16" spans="1:6" ht="18.75">
      <c r="A16" s="18" t="s">
        <v>9</v>
      </c>
      <c r="B16" s="19">
        <v>2274</v>
      </c>
      <c r="C16" s="20"/>
      <c r="D16" s="20"/>
      <c r="E16" s="4"/>
      <c r="F16" s="32"/>
    </row>
    <row r="17" spans="1:9" ht="18.75">
      <c r="A17" s="18" t="s">
        <v>10</v>
      </c>
      <c r="B17" s="19">
        <v>2275</v>
      </c>
      <c r="C17" s="20"/>
      <c r="D17" s="20"/>
      <c r="E17" s="4"/>
      <c r="F17" s="32"/>
    </row>
    <row r="18" spans="1:9" ht="34.5" customHeight="1">
      <c r="A18" s="18" t="s">
        <v>11</v>
      </c>
      <c r="B18" s="19">
        <v>2282</v>
      </c>
      <c r="C18" s="20"/>
      <c r="D18" s="20"/>
      <c r="E18" s="4"/>
      <c r="F18" s="32"/>
    </row>
    <row r="19" spans="1:9" ht="18" customHeight="1">
      <c r="A19" s="18" t="s">
        <v>14</v>
      </c>
      <c r="B19" s="19">
        <v>2730</v>
      </c>
      <c r="C19" s="20"/>
      <c r="D19" s="20"/>
      <c r="E19" s="4"/>
      <c r="F19" s="32"/>
    </row>
    <row r="20" spans="1:9" ht="15.75" customHeight="1">
      <c r="A20" s="18" t="s">
        <v>15</v>
      </c>
      <c r="B20" s="19">
        <v>2800</v>
      </c>
      <c r="C20" s="20">
        <f>30+9.81</f>
        <v>39.81</v>
      </c>
      <c r="D20" s="20">
        <v>39.81</v>
      </c>
      <c r="E20" s="4"/>
      <c r="F20" s="32"/>
    </row>
    <row r="21" spans="1:9" ht="38.25" customHeight="1">
      <c r="A21" s="18" t="s">
        <v>12</v>
      </c>
      <c r="B21" s="19">
        <v>3110</v>
      </c>
      <c r="C21" s="20"/>
      <c r="D21" s="20"/>
      <c r="E21" s="4"/>
      <c r="F21" s="32"/>
      <c r="H21" s="41"/>
    </row>
    <row r="22" spans="1:9" ht="37.5">
      <c r="A22" s="18" t="s">
        <v>20</v>
      </c>
      <c r="B22" s="19">
        <v>3122</v>
      </c>
      <c r="C22" s="20"/>
      <c r="D22" s="20"/>
      <c r="E22" s="4"/>
      <c r="F22" s="32"/>
      <c r="I22" t="s">
        <v>19</v>
      </c>
    </row>
    <row r="23" spans="1:9" ht="18.75">
      <c r="A23" s="18" t="s">
        <v>21</v>
      </c>
      <c r="B23" s="19">
        <v>3132</v>
      </c>
      <c r="C23" s="40"/>
      <c r="D23" s="20"/>
      <c r="E23" s="4"/>
      <c r="F23" s="32"/>
    </row>
    <row r="24" spans="1:9" ht="37.5">
      <c r="A24" s="36" t="s">
        <v>46</v>
      </c>
      <c r="B24" s="19">
        <v>3142</v>
      </c>
      <c r="C24" s="20"/>
      <c r="D24" s="20"/>
      <c r="E24" s="4"/>
      <c r="F24" s="32"/>
    </row>
    <row r="25" spans="1:9" ht="18.75">
      <c r="A25" s="18" t="s">
        <v>13</v>
      </c>
      <c r="B25" s="19"/>
      <c r="C25" s="21">
        <f>SUM(C7:C24)</f>
        <v>1447555.81</v>
      </c>
      <c r="D25" s="21">
        <f>SUM(D7:D24)</f>
        <v>1135399.5299999998</v>
      </c>
      <c r="E25" s="4"/>
      <c r="F25" s="32"/>
    </row>
    <row r="26" spans="1:9">
      <c r="C26" s="4"/>
      <c r="D26" s="4"/>
    </row>
    <row r="28" spans="1:9" ht="31.5" customHeight="1">
      <c r="A28" s="54" t="s">
        <v>26</v>
      </c>
      <c r="B28" s="73"/>
      <c r="C28" s="73"/>
      <c r="D28" s="73"/>
    </row>
    <row r="29" spans="1:9">
      <c r="D29" s="35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4770</v>
      </c>
      <c r="D31" s="20"/>
      <c r="F31" s="32"/>
    </row>
    <row r="32" spans="1:9" ht="18.75">
      <c r="A32" s="19" t="s">
        <v>3</v>
      </c>
      <c r="B32" s="24">
        <v>2230</v>
      </c>
      <c r="C32" s="20">
        <v>4211.99</v>
      </c>
      <c r="D32" s="20"/>
      <c r="F32" s="32"/>
    </row>
    <row r="33" spans="1:6" ht="18.75">
      <c r="A33" s="19" t="s">
        <v>4</v>
      </c>
      <c r="B33" s="24">
        <v>2240</v>
      </c>
      <c r="C33" s="40">
        <v>790</v>
      </c>
      <c r="D33" s="20"/>
      <c r="F33" s="32"/>
    </row>
    <row r="34" spans="1:6" ht="18.75">
      <c r="A34" s="42" t="s">
        <v>10</v>
      </c>
      <c r="B34" s="49">
        <v>2275</v>
      </c>
      <c r="C34" s="40"/>
      <c r="D34" s="20"/>
      <c r="F34" s="32"/>
    </row>
    <row r="35" spans="1:6" ht="18.75">
      <c r="A35" s="18" t="s">
        <v>15</v>
      </c>
      <c r="B35" s="24">
        <v>2800</v>
      </c>
      <c r="C35" s="20"/>
      <c r="D35" s="20"/>
      <c r="F35" s="32"/>
    </row>
    <row r="36" spans="1:6" ht="37.5">
      <c r="A36" s="18" t="s">
        <v>12</v>
      </c>
      <c r="B36" s="24">
        <v>3110</v>
      </c>
      <c r="C36" s="20">
        <v>2297.44</v>
      </c>
      <c r="D36" s="20"/>
      <c r="F36" s="32"/>
    </row>
    <row r="37" spans="1:6" ht="18.75">
      <c r="A37" s="25" t="s">
        <v>16</v>
      </c>
      <c r="B37" s="26">
        <v>3132</v>
      </c>
      <c r="C37" s="27"/>
      <c r="D37" s="27"/>
      <c r="F37" s="32"/>
    </row>
    <row r="38" spans="1:6" ht="18.75">
      <c r="A38" s="18" t="s">
        <v>13</v>
      </c>
      <c r="B38" s="24"/>
      <c r="C38" s="21">
        <f>SUM(C31:C37)</f>
        <v>12069.43</v>
      </c>
      <c r="D38" s="21">
        <f>SUM(D31:D37)</f>
        <v>0</v>
      </c>
      <c r="F38" s="32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4.5" customHeight="1">
      <c r="A41" s="56" t="s">
        <v>27</v>
      </c>
      <c r="B41" s="57"/>
      <c r="C41" s="57"/>
      <c r="D41" s="57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2320</v>
      </c>
      <c r="D44" s="20">
        <v>2320</v>
      </c>
      <c r="F44" s="32"/>
    </row>
    <row r="45" spans="1:6" ht="18.75">
      <c r="A45" s="19" t="s">
        <v>3</v>
      </c>
      <c r="B45" s="24">
        <v>2230</v>
      </c>
      <c r="C45" s="20">
        <v>4211.99</v>
      </c>
      <c r="D45" s="20">
        <v>4211.99</v>
      </c>
      <c r="F45" s="32"/>
    </row>
    <row r="46" spans="1:6" ht="18.75">
      <c r="A46" s="19" t="s">
        <v>4</v>
      </c>
      <c r="B46" s="24">
        <v>2240</v>
      </c>
      <c r="C46" s="20"/>
      <c r="D46" s="20"/>
      <c r="F46" s="32"/>
    </row>
    <row r="47" spans="1:6" ht="18.75">
      <c r="A47" s="19" t="s">
        <v>10</v>
      </c>
      <c r="B47" s="24">
        <v>2275</v>
      </c>
      <c r="C47" s="20"/>
      <c r="D47" s="20"/>
      <c r="F47" s="32"/>
    </row>
    <row r="48" spans="1:6" ht="18.75">
      <c r="A48" s="18" t="s">
        <v>15</v>
      </c>
      <c r="B48" s="24">
        <v>2800</v>
      </c>
      <c r="C48" s="20"/>
      <c r="D48" s="20"/>
      <c r="F48" s="32"/>
    </row>
    <row r="49" spans="1:6" ht="37.5">
      <c r="A49" s="18" t="s">
        <v>12</v>
      </c>
      <c r="B49" s="24">
        <v>3110</v>
      </c>
      <c r="C49" s="20">
        <v>2297.44</v>
      </c>
      <c r="D49" s="20">
        <v>2297.44</v>
      </c>
      <c r="F49" s="32"/>
    </row>
    <row r="50" spans="1:6" ht="18.75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8829.43</v>
      </c>
      <c r="D51" s="21">
        <f>D44+D45+D48+D49+D50</f>
        <v>8829.43</v>
      </c>
      <c r="F51" s="32"/>
    </row>
    <row r="55" spans="1:6" ht="34.5" customHeight="1">
      <c r="A55" s="56" t="s">
        <v>57</v>
      </c>
      <c r="B55" s="57"/>
      <c r="C55" s="57"/>
      <c r="D55" s="57"/>
    </row>
    <row r="57" spans="1:6" ht="18.75">
      <c r="A57" s="58" t="s">
        <v>28</v>
      </c>
      <c r="B57" s="59"/>
      <c r="C57" s="60" t="s">
        <v>29</v>
      </c>
      <c r="D57" s="59"/>
    </row>
    <row r="58" spans="1:6" ht="18.75" hidden="1">
      <c r="A58" s="42" t="s">
        <v>40</v>
      </c>
      <c r="B58" s="37">
        <v>2210</v>
      </c>
      <c r="C58" s="53"/>
      <c r="D58" s="53"/>
    </row>
    <row r="59" spans="1:6" ht="18.75" hidden="1">
      <c r="A59" s="42" t="s">
        <v>34</v>
      </c>
      <c r="B59" s="37">
        <v>2210</v>
      </c>
      <c r="C59" s="67"/>
      <c r="D59" s="68"/>
    </row>
    <row r="60" spans="1:6" ht="18.75" hidden="1">
      <c r="A60" s="42" t="s">
        <v>37</v>
      </c>
      <c r="B60" s="37">
        <v>2210</v>
      </c>
      <c r="C60" s="67"/>
      <c r="D60" s="68"/>
    </row>
    <row r="61" spans="1:6" ht="18.75" hidden="1">
      <c r="A61" s="42" t="s">
        <v>42</v>
      </c>
      <c r="B61" s="38">
        <v>3110.221</v>
      </c>
      <c r="C61" s="63"/>
      <c r="D61" s="64"/>
    </row>
    <row r="62" spans="1:6" ht="18.75" hidden="1">
      <c r="A62" s="42" t="s">
        <v>33</v>
      </c>
      <c r="B62" s="37">
        <v>2210</v>
      </c>
      <c r="C62" s="67"/>
      <c r="D62" s="68"/>
    </row>
    <row r="63" spans="1:6" ht="18.75" hidden="1">
      <c r="A63" s="42" t="s">
        <v>35</v>
      </c>
      <c r="B63" s="37">
        <v>2210</v>
      </c>
      <c r="C63" s="67"/>
      <c r="D63" s="68"/>
    </row>
    <row r="64" spans="1:6" ht="18.75">
      <c r="A64" s="42" t="s">
        <v>41</v>
      </c>
      <c r="B64" s="37">
        <v>2210</v>
      </c>
      <c r="C64" s="67">
        <f>1550</f>
        <v>1550</v>
      </c>
      <c r="D64" s="68"/>
    </row>
    <row r="65" spans="1:4" ht="18.75">
      <c r="A65" s="42" t="s">
        <v>36</v>
      </c>
      <c r="B65" s="37">
        <v>3110</v>
      </c>
      <c r="C65" s="63">
        <f>2297.44</f>
        <v>2297.44</v>
      </c>
      <c r="D65" s="64"/>
    </row>
    <row r="66" spans="1:4" ht="18.75">
      <c r="A66" s="42" t="s">
        <v>38</v>
      </c>
      <c r="B66" s="37">
        <v>2210</v>
      </c>
      <c r="C66" s="63">
        <v>770</v>
      </c>
      <c r="D66" s="64"/>
    </row>
    <row r="67" spans="1:4" ht="18.75" hidden="1">
      <c r="A67" s="42" t="s">
        <v>39</v>
      </c>
      <c r="B67" s="37">
        <v>2210</v>
      </c>
      <c r="C67" s="63"/>
      <c r="D67" s="64"/>
    </row>
    <row r="68" spans="1:4" ht="18.75" hidden="1">
      <c r="A68" s="42" t="s">
        <v>51</v>
      </c>
      <c r="B68" s="37">
        <v>2240</v>
      </c>
      <c r="C68" s="63"/>
      <c r="D68" s="64"/>
    </row>
    <row r="69" spans="1:4" ht="18.75">
      <c r="A69" s="42" t="s">
        <v>43</v>
      </c>
      <c r="B69" s="37">
        <v>2230</v>
      </c>
      <c r="C69" s="63">
        <v>4211.99</v>
      </c>
      <c r="D69" s="64"/>
    </row>
    <row r="70" spans="1:4" ht="18.75" hidden="1">
      <c r="A70" s="42" t="s">
        <v>44</v>
      </c>
      <c r="B70" s="37">
        <v>2210</v>
      </c>
      <c r="C70" s="63"/>
      <c r="D70" s="64"/>
    </row>
    <row r="71" spans="1:4" ht="18.75" hidden="1">
      <c r="A71" s="42" t="s">
        <v>52</v>
      </c>
      <c r="B71" s="45">
        <v>2210.3110000000001</v>
      </c>
      <c r="C71" s="63"/>
      <c r="D71" s="64"/>
    </row>
    <row r="72" spans="1:4" ht="18.75" hidden="1">
      <c r="A72" s="42" t="s">
        <v>48</v>
      </c>
      <c r="B72" s="37">
        <v>2210</v>
      </c>
      <c r="C72" s="63"/>
      <c r="D72" s="64"/>
    </row>
    <row r="73" spans="1:4" ht="18.75" hidden="1">
      <c r="A73" s="42" t="s">
        <v>47</v>
      </c>
      <c r="B73" s="37">
        <v>2210</v>
      </c>
      <c r="C73" s="63"/>
      <c r="D73" s="64"/>
    </row>
    <row r="74" spans="1:4" ht="18.75" hidden="1">
      <c r="A74" s="42" t="s">
        <v>49</v>
      </c>
      <c r="B74" s="43">
        <v>2210</v>
      </c>
      <c r="C74" s="63"/>
      <c r="D74" s="64"/>
    </row>
    <row r="75" spans="1:4" ht="18.75" hidden="1">
      <c r="A75" s="61"/>
      <c r="B75" s="62"/>
      <c r="C75" s="63"/>
      <c r="D75" s="64"/>
    </row>
    <row r="76" spans="1:4" ht="18.75">
      <c r="A76" s="61"/>
      <c r="B76" s="62"/>
      <c r="C76" s="65">
        <f>SUM(C58:D75)</f>
        <v>8829.43</v>
      </c>
      <c r="D76" s="66"/>
    </row>
  </sheetData>
  <mergeCells count="29">
    <mergeCell ref="A57:B57"/>
    <mergeCell ref="C57:D57"/>
    <mergeCell ref="C58:D58"/>
    <mergeCell ref="A2:D2"/>
    <mergeCell ref="A5:D5"/>
    <mergeCell ref="A28:D28"/>
    <mergeCell ref="A41:D41"/>
    <mergeCell ref="A55:D55"/>
    <mergeCell ref="A3:D3"/>
    <mergeCell ref="C62:D62"/>
    <mergeCell ref="C68:D68"/>
    <mergeCell ref="C59:D59"/>
    <mergeCell ref="C60:D60"/>
    <mergeCell ref="C73:D73"/>
    <mergeCell ref="C71:D71"/>
    <mergeCell ref="C72:D72"/>
    <mergeCell ref="C67:D67"/>
    <mergeCell ref="C65:D65"/>
    <mergeCell ref="C63:D63"/>
    <mergeCell ref="C64:D64"/>
    <mergeCell ref="C66:D66"/>
    <mergeCell ref="C69:D69"/>
    <mergeCell ref="C70:D70"/>
    <mergeCell ref="C61:D61"/>
    <mergeCell ref="C74:D74"/>
    <mergeCell ref="A75:B75"/>
    <mergeCell ref="C75:D75"/>
    <mergeCell ref="A76:B76"/>
    <mergeCell ref="C76:D7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53"/>
  <sheetViews>
    <sheetView workbookViewId="0">
      <selection activeCell="A2" sqref="A2:M2"/>
    </sheetView>
  </sheetViews>
  <sheetFormatPr defaultRowHeight="15"/>
  <sheetData>
    <row r="2" spans="1:1" ht="18.75">
      <c r="A2" s="14"/>
    </row>
    <row r="53" spans="1:1" ht="18.75">
      <c r="A53" s="1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Бутівський НВК</vt:lpstr>
      <vt:lpstr>Войнівська ЗШ І-ІІІ ст</vt:lpstr>
      <vt:lpstr>Головківський НВК</vt:lpstr>
      <vt:lpstr>Ізмайлівська ЗШ І-ІІІ ст</vt:lpstr>
      <vt:lpstr>Користівська ЗШ ІІІІ ст</vt:lpstr>
      <vt:lpstr>Протопопівська ЗШ І-ІІІ ст</vt:lpstr>
      <vt:lpstr>Цукрозаводський НВК 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2018-10-17T05:58:22Z</cp:lastPrinted>
  <dcterms:created xsi:type="dcterms:W3CDTF">2017-11-02T06:22:39Z</dcterms:created>
  <dcterms:modified xsi:type="dcterms:W3CDTF">2019-04-12T11:22:44Z</dcterms:modified>
</cp:coreProperties>
</file>