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0611020 звіт 18 р." sheetId="1" r:id="rId1"/>
    <sheet name="0611090 звіт 18 р." sheetId="2" r:id="rId2"/>
    <sheet name="0611150 звіт 18 р." sheetId="3" r:id="rId3"/>
    <sheet name="0611161 звіт 18 р." sheetId="4" r:id="rId4"/>
    <sheet name="0611162 звіт 18 р." sheetId="5" r:id="rId5"/>
    <sheet name="0617360 звіт 18 р.інвестиції" sheetId="6" r:id="rId6"/>
    <sheet name="0613140 звіт 18 р." sheetId="7" r:id="rId7"/>
  </sheets>
  <definedNames>
    <definedName name="_xlnm.Print_Titles" localSheetId="0">'0611020 звіт 18 р.'!$52:$53</definedName>
    <definedName name="_xlnm.Print_Titles" localSheetId="1">'0611090 звіт 18 р.'!$46:$47</definedName>
    <definedName name="_xlnm.Print_Titles" localSheetId="2">'0611150 звіт 18 р.'!$46:$47</definedName>
    <definedName name="_xlnm.Print_Titles" localSheetId="3">'0611161 звіт 18 р.'!$48:$49</definedName>
    <definedName name="_xlnm.Print_Titles" localSheetId="4">'0611162 звіт 18 р.'!$47:$48</definedName>
    <definedName name="_xlnm.Print_Titles" localSheetId="6">'0613140 звіт 18 р.'!$46:$47</definedName>
    <definedName name="_xlnm.Print_Titles" localSheetId="5">'0617360 звіт 18 р.інвестиції'!$45:$46</definedName>
  </definedNames>
  <calcPr fullCalcOnLoad="1"/>
</workbook>
</file>

<file path=xl/sharedStrings.xml><?xml version="1.0" encoding="utf-8"?>
<sst xmlns="http://schemas.openxmlformats.org/spreadsheetml/2006/main" count="1378" uniqueCount="357">
  <si>
    <t>кількість закладів (за ступенями шкіл)</t>
  </si>
  <si>
    <t>одиниць</t>
  </si>
  <si>
    <t>середньорічне число посадових окладів (ставок) педагогічного персоналу</t>
  </si>
  <si>
    <t>середньорічне число штатних одиниць адмінперсоналу, за умовами оплати віднесених до педагогічного персоналу</t>
  </si>
  <si>
    <t>середньорічне число штатних одиниць спеціалістів</t>
  </si>
  <si>
    <t>середньорічне число штатних одиниць робітників</t>
  </si>
  <si>
    <t>всього - середньорічне число ставок (штатних одиниць)</t>
  </si>
  <si>
    <t>діто-дні відвідування</t>
  </si>
  <si>
    <t>дні</t>
  </si>
  <si>
    <t>Показники якості:</t>
  </si>
  <si>
    <t>кількість днів відвідування</t>
  </si>
  <si>
    <t>ЗАТВЕРДЖЕНО</t>
  </si>
  <si>
    <t xml:space="preserve">              (КПКВК МБ)                                                        (найменування головного розпорядника)</t>
  </si>
  <si>
    <t xml:space="preserve">              (КПКВК МБ)                                                       (найменування відповідального виконавця)</t>
  </si>
  <si>
    <t>№ з/п</t>
  </si>
  <si>
    <t>загальний фонд</t>
  </si>
  <si>
    <t xml:space="preserve">спеціальний фонд </t>
  </si>
  <si>
    <t xml:space="preserve">загальний фонд </t>
  </si>
  <si>
    <t>Показники</t>
  </si>
  <si>
    <t>Одиниця виміру</t>
  </si>
  <si>
    <t>Джерело інформації</t>
  </si>
  <si>
    <t xml:space="preserve">Керівник установи головного </t>
  </si>
  <si>
    <t>розпорядника бюджетних коштів</t>
  </si>
  <si>
    <t xml:space="preserve">                                                                                                                          (підпис)</t>
  </si>
  <si>
    <t xml:space="preserve">                                                                                                                                                              </t>
  </si>
  <si>
    <t xml:space="preserve"> (ініціали та прізвище)</t>
  </si>
  <si>
    <t>(підпис)</t>
  </si>
  <si>
    <t xml:space="preserve">         </t>
  </si>
  <si>
    <t xml:space="preserve"> 1. </t>
  </si>
  <si>
    <t xml:space="preserve"> 2. </t>
  </si>
  <si>
    <t>(найменування головного розпорядника)</t>
  </si>
  <si>
    <t>(найменування відповідального виконавця)</t>
  </si>
  <si>
    <t xml:space="preserve"> 3. </t>
  </si>
  <si>
    <t>Надання загальної середньої освіти загальноосвітніми навчальними закладами (в т.ч. школою дитячим-садком, інтернатом при школі), спеціалізованими школами, ліцеями, гімназіями, колегіумами</t>
  </si>
  <si>
    <t>Разом</t>
  </si>
  <si>
    <t>осіб</t>
  </si>
  <si>
    <t>5.</t>
  </si>
  <si>
    <t xml:space="preserve"> 4. </t>
  </si>
  <si>
    <t>кількість навчальних закладів</t>
  </si>
  <si>
    <t>відсоток</t>
  </si>
  <si>
    <t>ЗВІТ</t>
  </si>
  <si>
    <t>Відхилення</t>
  </si>
  <si>
    <t>Касові видатки (надані кредити)</t>
  </si>
  <si>
    <t>Касові видатки (надані кредити) за звітний період</t>
  </si>
  <si>
    <t>6.</t>
  </si>
  <si>
    <t>7.</t>
  </si>
  <si>
    <t>І. Должкова</t>
  </si>
  <si>
    <t xml:space="preserve">Головний бухгалтер установи головного </t>
  </si>
  <si>
    <t>Відділ освіти Олександрійської районної державної адміністрації Кіровоградської області</t>
  </si>
  <si>
    <t>І-ІІ ступенів</t>
  </si>
  <si>
    <t>І-ІІІ ступенів</t>
  </si>
  <si>
    <t>кількість класів (за ступенями шкіл)</t>
  </si>
  <si>
    <t>0921</t>
  </si>
  <si>
    <t>Пояснення щодо причин відхилення</t>
  </si>
  <si>
    <t>Затверджено паспортом бюджетної програми на звітний період</t>
  </si>
  <si>
    <t>Пояснення щодо причин розбіжностей між затвердженими та досягнутими результативними показниками</t>
  </si>
  <si>
    <t>І ступеню</t>
  </si>
  <si>
    <t>штатний розпис</t>
  </si>
  <si>
    <t>Середньорічна кількість учнів</t>
  </si>
  <si>
    <t>0490</t>
  </si>
  <si>
    <t>проектно-кошторисна документація</t>
  </si>
  <si>
    <t>динаміка обсягу реконструкції порівняно з попереднім роком</t>
  </si>
  <si>
    <t>Забезпечити проведення первинної професійної орієнтації учнів у навчально-виробничих комбінатах</t>
  </si>
  <si>
    <t>0990</t>
  </si>
  <si>
    <t>середньорічна кількість учнів</t>
  </si>
  <si>
    <t>витрати на одного учня</t>
  </si>
  <si>
    <t>Забезпечити надання допомоги дітям-сиротам та дітям, позбавленим батьківського піклування, яким виповнюється 18 років</t>
  </si>
  <si>
    <t>середньорічна кількість одержувачів допомоги</t>
  </si>
  <si>
    <t>журнал обліку</t>
  </si>
  <si>
    <t>середній розмір допомоги</t>
  </si>
  <si>
    <t>грн.</t>
  </si>
  <si>
    <t>Забезпечити надання якісних послуг з централізованого господарського обслуговування</t>
  </si>
  <si>
    <t xml:space="preserve">кількість груп централізованого господарського обслуговування </t>
  </si>
  <si>
    <t>кількість установ, які обслуговуються групами централізованого господарського обслуговування</t>
  </si>
  <si>
    <t>кількість договорів, звітів та інших облікових паперів</t>
  </si>
  <si>
    <t>журнал реестрації</t>
  </si>
  <si>
    <t>кількість установ, які обслуговує один працівник (10  осіб)</t>
  </si>
  <si>
    <t xml:space="preserve">кількість договорів, звітів та інших облікових паперів, які обслуговує один працівник (спеціаліст 8 осіб.) </t>
  </si>
  <si>
    <t>Забезпечити складання і надання кошторисної, звітної, фінансової документації, фінансування установ освіти згідно з затвердженими кошторисами</t>
  </si>
  <si>
    <t xml:space="preserve">кількість централізованих бухгалтерій </t>
  </si>
  <si>
    <t>кількість закладів, які обслуговує централізована бухгалтерія</t>
  </si>
  <si>
    <t>кількість особових рахунків</t>
  </si>
  <si>
    <t>кількість складених звітів працівниками бухгалтерії</t>
  </si>
  <si>
    <t>кількість рахунків бухгалтерського обліку, платіжних та інших облікових паперів</t>
  </si>
  <si>
    <t>кількість установ, які обслуговує один працівник</t>
  </si>
  <si>
    <t>кількість особових рахунків, які обслуговує один працівник (відділ заробітної плати - 4 чол.)</t>
  </si>
  <si>
    <t xml:space="preserve">кількість рахунків бухгалтерського обліку, платіжних та інших облікових паперів,  які обслуговує один працівник </t>
  </si>
  <si>
    <t>Методичне забезпечення діяльності навчальних закладів та інші заходи в галузі освіти</t>
  </si>
  <si>
    <t>Забезпечити якісну медико-психологічну консультацію учнів</t>
  </si>
  <si>
    <t>Забезпечити належну методичну роботу в установах освіти</t>
  </si>
  <si>
    <t>кількість дітей, які отримали консультацію</t>
  </si>
  <si>
    <t>витрати на одну дитину</t>
  </si>
  <si>
    <t xml:space="preserve">кількість закладів </t>
  </si>
  <si>
    <t>Звіт Форма -3</t>
  </si>
  <si>
    <t>видатки на проведення одного заходу</t>
  </si>
  <si>
    <t>динаміка кількості заходів до попереднього року</t>
  </si>
  <si>
    <t>%</t>
  </si>
  <si>
    <t>розрахунковий показник: к-ть заходів/к-ть заходів попереднього року</t>
  </si>
  <si>
    <t xml:space="preserve">розрахунковий показник: видатки/к-ть заходів 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</si>
  <si>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</si>
  <si>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1040</t>
  </si>
  <si>
    <t>кількість дітей, яким надані послуги з оздоровлення</t>
  </si>
  <si>
    <t>кількість придбаних путівок на оздоровлення дітей</t>
  </si>
  <si>
    <t>середні витрати на оздоровлення однієї дитини</t>
  </si>
  <si>
    <t>розрахунковий показник:  витрати на оздоровлення/к-ть дітей</t>
  </si>
  <si>
    <t xml:space="preserve">середня вартість однієї путівки на оздоровлення </t>
  </si>
  <si>
    <t>розрахунковий показник:  витрати на оздоровлення/к-ть путівок</t>
  </si>
  <si>
    <t>динаміка:    кількість дітей, охоплених заходами з оздоровлення, порівняно з минулим роком</t>
  </si>
  <si>
    <t>розрахунковий показник: к-ть дітей пточного року/к-ть дітей минулого року*100-100</t>
  </si>
  <si>
    <t>питома вага дітей, охоплених оздоровленням, у загальній кількості дітей у регіоні</t>
  </si>
  <si>
    <t>розрахунковий показник: к-ть оздоровлених дітей/к-ть дітей у регіоні*100</t>
  </si>
  <si>
    <t>кількість закладів (за напрямами діяльності гуртків та місцем розташування)</t>
  </si>
  <si>
    <t>Звіт І-ПЗ (освіта)</t>
  </si>
  <si>
    <t xml:space="preserve">Всього середньорічне число ставок/ штатних одиниць, у т.ч.: </t>
  </si>
  <si>
    <t xml:space="preserve"> педагогічного персоналу</t>
  </si>
  <si>
    <t xml:space="preserve">адмінтерсонал , за умовами оплати віднесених до педагогічного персоналу </t>
  </si>
  <si>
    <t xml:space="preserve"> спеціалістів</t>
  </si>
  <si>
    <t xml:space="preserve"> робітників</t>
  </si>
  <si>
    <t>всього - середньорічне число ставок (штатних одиниць, жінок/чоловіків)</t>
  </si>
  <si>
    <t>у т.ч. за напрямами діяльності гуртків</t>
  </si>
  <si>
    <t>науково-технічним</t>
  </si>
  <si>
    <t>еколого - натуралістичним</t>
  </si>
  <si>
    <t>туристсько - краєзнавчим</t>
  </si>
  <si>
    <t>фізкультурно-спортивним або спортивним</t>
  </si>
  <si>
    <t>художньо-естетичним</t>
  </si>
  <si>
    <t xml:space="preserve"> дослідницько-експериментальним</t>
  </si>
  <si>
    <t xml:space="preserve"> військово-патріотичним</t>
  </si>
  <si>
    <t>соціально-реабілітаційним</t>
  </si>
  <si>
    <t xml:space="preserve"> гуманітарним</t>
  </si>
  <si>
    <t xml:space="preserve">кількість гуртків за напрямами діяльності </t>
  </si>
  <si>
    <t>гуманітарним</t>
  </si>
  <si>
    <t>кількість заходів з позашкільної роботи</t>
  </si>
  <si>
    <t>кількість дітей (хлопців/дівчат), залучених у заходах</t>
  </si>
  <si>
    <t>середні витрати на 1 дитину (хлопця/дівчину), ут.ч.</t>
  </si>
  <si>
    <t>Середні випрати на 1 захід позашкільної роботи</t>
  </si>
  <si>
    <t>відсоток дітей (хлопців/дівчат), охоплених позашкільною освітою, за напрямами діяльності гуртків</t>
  </si>
  <si>
    <t>дослідницько-експериментальним</t>
  </si>
  <si>
    <t>військово-патріотичним</t>
  </si>
  <si>
    <t>відсоток дітей (хлопців/дівчат), які отримали нагороди за напрямами діяльності гуртків</t>
  </si>
  <si>
    <t>розрахунковий показник: к-ть дітей, які отримали нагороди/к-ть дітей, охоплених позашкільною освітою</t>
  </si>
  <si>
    <t>Надання позашкільної освіти позашкільними закладами освіти, заходи із позашкільної роботи з дітьми</t>
  </si>
  <si>
    <t>0960</t>
  </si>
  <si>
    <t>бібліотечно-бібліографічний</t>
  </si>
  <si>
    <t>розрахунковий показник:   к-ть діто-днів/ к-ть учнів</t>
  </si>
  <si>
    <t>журнал обліку відвідування</t>
  </si>
  <si>
    <t>не повністю використана субвенція сільських рад ;                                 збільшення власних надходжень в грошовій та натуральній формі</t>
  </si>
  <si>
    <t xml:space="preserve">осіб        хлопці/  дівчата               </t>
  </si>
  <si>
    <t>Звіт   Форма -3</t>
  </si>
  <si>
    <t xml:space="preserve">розрахунковий показник                                       ( к-ть учнів на початок року х 8 + к-ть учнів на 01.09.17 р. х 4) / 12 міс.      (Звіт 76-РВК) </t>
  </si>
  <si>
    <t xml:space="preserve">                                                                                                                                            </t>
  </si>
  <si>
    <t xml:space="preserve">  (підпис)</t>
  </si>
  <si>
    <t xml:space="preserve">розрахунковий показник                             ( к-ть учнів на початок року  х 8 + к-ть учнів на 01.09.17 р.  х 4) / 12 міс.        Звіт І-ПЗ (освіта)) </t>
  </si>
  <si>
    <t>розрахунковий показник                             ( к-ть учнів на початок року  х 8 + к-ть учнів на 01.09.17 р.  х 4) / 12 міс.      хлопці /дівчата</t>
  </si>
  <si>
    <t>розрахунковий показник                             ( к-ть учнів на початок року  х 8 + к-ть учнів на 01.09.17 р.  х 4) / 12 міс.    хлопці/дівчата</t>
  </si>
  <si>
    <t>розрахунковий показник                             ( к-ть учнів на початок року  х 8 + к-ть учнів на 01.09.17 р.  х 4) / 12 міс.           хлопці/дівчата</t>
  </si>
  <si>
    <t>розрахунковий показник                             ( к-ть учнів на початок року  х 8 + к-ть учнів на 01.09.17 р.  х 4) / 12 міс.         хлопці/дівчата</t>
  </si>
  <si>
    <t>розрахунковий показник                             ( к-ть учнів на початок року  х 8 + к-ть учнів на 01.09.17 р.  х 4) / 12 міс.       хлопці/дівчата</t>
  </si>
  <si>
    <t>розрахунковий показник                             ( к-ть учнів на початок року  х 8 + к-ть учнів на 01.09.17 р.  х 4) / 12 міс.      хлопці/дівчата</t>
  </si>
  <si>
    <t>розрахунковий показник                             ( к-ть учнів на початок року  х 8 + к-ть учнів на 01.09.17 р.  х 4) / 12 міс.        хлопці/дівчата</t>
  </si>
  <si>
    <t>розрахунковий показник: к-ть дітей, які отримують позашкільну освіту/загальна к-ть дітей         (хлопця/дівчину)</t>
  </si>
  <si>
    <t>розрахунковий показник: к-ть дітей, які отримують позашкільну освіту/загальна к-ть дітей   (хлопця/дівчину)</t>
  </si>
  <si>
    <t xml:space="preserve">Пояснення щодо причин розбіжностей між затвердженими та досягнутими результативними показниками              </t>
  </si>
  <si>
    <t xml:space="preserve">Пояснення щодо причин розбіжностей між затвердженими та досягнутими результативними показниками               </t>
  </si>
  <si>
    <t>збільшення кількості дітей, які потребують консультації та обстеження на 70 чол.</t>
  </si>
  <si>
    <t xml:space="preserve">розрахунковий показник: видатки/к-ть дітей </t>
  </si>
  <si>
    <t xml:space="preserve">розрахунковий показник: видатки на 1 гурток *к-ть гуртків/к-ть дітей в гуртку             </t>
  </si>
  <si>
    <t xml:space="preserve">розрахунковий показник: видатки на 1 гурток *к-ть гуртків/к-ть дітей в гуртку   </t>
  </si>
  <si>
    <t xml:space="preserve">розрахунковий показник: видатки на 1 гурток *к-ть гуртків/к-ть дітей в гуртку     </t>
  </si>
  <si>
    <t xml:space="preserve">розрахунковий показник: видатки на 1 гурток *к-ть гуртків/к-ть дітей в гуртку    </t>
  </si>
  <si>
    <t xml:space="preserve">розрахунковий показник: видатки на 1 гурток *к-ть гуртків/к-ть дітей в гуртку      </t>
  </si>
  <si>
    <t xml:space="preserve">                                                                                                                                                                 </t>
  </si>
  <si>
    <t xml:space="preserve"> (підпис)</t>
  </si>
  <si>
    <t xml:space="preserve">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</si>
  <si>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</t>
  </si>
  <si>
    <t xml:space="preserve">розрахунковий показник: видатки/к-ть гуртків </t>
  </si>
  <si>
    <t>С.Михайленко</t>
  </si>
  <si>
    <t>Наказ Міністерства фінансів України від 26.08.2014  № 836</t>
  </si>
  <si>
    <t xml:space="preserve">розрахунковий показник: (обсяг видатків планового року/обсяг видатків минулого року *100 )      </t>
  </si>
  <si>
    <r>
      <t>Пояснення щодо причин розбіжностей між затвердженими та досягнутими результативними показниками зменшення рівня готовності об</t>
    </r>
    <r>
      <rPr>
        <b/>
        <sz val="10"/>
        <rFont val="Calibri"/>
        <family val="2"/>
      </rPr>
      <t>'</t>
    </r>
    <r>
      <rPr>
        <b/>
        <sz val="10"/>
        <rFont val="Times New Roman"/>
        <family val="1"/>
      </rPr>
      <t xml:space="preserve">єкта </t>
    </r>
  </si>
  <si>
    <t>.0617360</t>
  </si>
  <si>
    <t>.0600000</t>
  </si>
  <si>
    <t>.0610000</t>
  </si>
  <si>
    <t>.0613140</t>
  </si>
  <si>
    <t>.0611150</t>
  </si>
  <si>
    <t>.0611090</t>
  </si>
  <si>
    <t>.0611020</t>
  </si>
  <si>
    <t>(у редакції наказу Міністерства фінансів України</t>
  </si>
  <si>
    <t>від 15 листопада 2018 року №908)</t>
  </si>
  <si>
    <t>про виконання паспорта бюджетної програми місцевого бюджету за 2018 рік</t>
  </si>
  <si>
    <t xml:space="preserve">            (КПКВК МБ)     (КФКВК)                                                                    (найменування бюджетної програми)</t>
  </si>
  <si>
    <t>Видатки (надані кредити) за бюджетною програмою:</t>
  </si>
  <si>
    <t>Затверджено у паспорті бюджетної програми</t>
  </si>
  <si>
    <t>усього</t>
  </si>
  <si>
    <t>(грн.)</t>
  </si>
  <si>
    <t xml:space="preserve"> Напрями використання бюджетних коштів:</t>
  </si>
  <si>
    <t xml:space="preserve">Касові видатки (надані кредити) </t>
  </si>
  <si>
    <t>Напрями використання бюджетних коштів</t>
  </si>
  <si>
    <t>Видатки (надані кредити) на реалізацію місцевих / регіональних програм, які виконуються в межах бюджетної програми:</t>
  </si>
  <si>
    <t xml:space="preserve">Найменування місцевої / регіональної програми </t>
  </si>
  <si>
    <t>Усього</t>
  </si>
  <si>
    <t>Результативні показники бюджетної програми та аналіз їх виконання:</t>
  </si>
  <si>
    <t>Фактичні результативні показники, досягнуті за рахунок касових видатків (наданих кредитів)</t>
  </si>
  <si>
    <t xml:space="preserve">Затверджено у паспорті бюджетної програми </t>
  </si>
  <si>
    <t>Програма економічного і соціального розвитку Олександрійського району на 2018 рік</t>
  </si>
  <si>
    <t>Районна комплексна соціальна програма оздоровлення та відпочинку дітей Олександрійського району на 2018-2022 роки</t>
  </si>
  <si>
    <t>Затрат</t>
  </si>
  <si>
    <t>Продукту</t>
  </si>
  <si>
    <t>Ефективності</t>
  </si>
  <si>
    <t>Якості</t>
  </si>
  <si>
    <t xml:space="preserve">            (КПКВК МБ)     (КФКВК)                                                             (найменування бюджетної програми)</t>
  </si>
  <si>
    <t xml:space="preserve">розрахунковий показник:                                       видатки /к-ть заходів   </t>
  </si>
  <si>
    <t>середньорічна кількість дітей (хлопців/дівчат), які отримують позашкільну освіту</t>
  </si>
  <si>
    <t xml:space="preserve">            (КПКВК МБ)     (КФКВК)                                                                                (найменування бюджетної програми)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</si>
  <si>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</si>
  <si>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1.1</t>
  </si>
  <si>
    <t>1.2</t>
  </si>
  <si>
    <t>1.3</t>
  </si>
  <si>
    <t>2.1</t>
  </si>
  <si>
    <t>2.2</t>
  </si>
  <si>
    <t>2.3</t>
  </si>
  <si>
    <t>2.4</t>
  </si>
  <si>
    <t xml:space="preserve">            (КПКВК МБ)     (КФКВК)                                                                              (найменування бюджетної програми)</t>
  </si>
  <si>
    <t xml:space="preserve">            (КПКВК МБ)     (КФКВК)                                                                (найменування бюджетної програми)</t>
  </si>
  <si>
    <r>
      <t>кількість об</t>
    </r>
    <r>
      <rPr>
        <sz val="10"/>
        <rFont val="Calibri"/>
        <family val="2"/>
      </rPr>
      <t>'</t>
    </r>
    <r>
      <rPr>
        <sz val="10"/>
        <rFont val="Times New Roman"/>
        <family val="1"/>
      </rPr>
      <t xml:space="preserve">єктів, які планується реконструювати </t>
    </r>
  </si>
  <si>
    <r>
      <t>середні витрати на реконструкцію одного об</t>
    </r>
    <r>
      <rPr>
        <sz val="10"/>
        <rFont val="Calibri"/>
        <family val="2"/>
      </rPr>
      <t>'</t>
    </r>
    <r>
      <rPr>
        <sz val="10"/>
        <rFont val="Times New Roman"/>
        <family val="1"/>
      </rPr>
      <t>єкту</t>
    </r>
  </si>
  <si>
    <r>
      <t>рівень готовності об</t>
    </r>
    <r>
      <rPr>
        <sz val="10"/>
        <rFont val="Calibri"/>
        <family val="2"/>
      </rPr>
      <t>'</t>
    </r>
    <r>
      <rPr>
        <sz val="10"/>
        <rFont val="Times New Roman"/>
        <family val="1"/>
      </rPr>
      <t>єктів реконструкції</t>
    </r>
  </si>
  <si>
    <r>
      <t>динаміка кількості об</t>
    </r>
    <r>
      <rPr>
        <sz val="10"/>
        <rFont val="Calibri"/>
        <family val="2"/>
      </rPr>
      <t>'</t>
    </r>
    <r>
      <rPr>
        <sz val="10"/>
        <rFont val="Times New Roman"/>
        <family val="1"/>
      </rPr>
      <t>єктів реконструкції порівняно з попереднім роком</t>
    </r>
  </si>
  <si>
    <t>1.4</t>
  </si>
  <si>
    <t>Виконання інвестиційних проектів</t>
  </si>
  <si>
    <t xml:space="preserve">            (КПКВК МБ)     (КФКВК)                                                                                     (найменування бюджетної програми)</t>
  </si>
  <si>
    <t>.0611161</t>
  </si>
  <si>
    <t>.0611162</t>
  </si>
  <si>
    <t>Забезпечення діяльності інших закладів у сфері освіти</t>
  </si>
  <si>
    <t>Інші програми та заходи у сфері освіти</t>
  </si>
  <si>
    <t>Звіт                                                         Форма -3</t>
  </si>
  <si>
    <t>Забезпечити надання якісних послуг іншими закладами освіти</t>
  </si>
  <si>
    <t>обсяг видатків на оснащення кабінетів інклюзивно-ресурсних центрів</t>
  </si>
  <si>
    <t>рішення Олександрійської районної ради від 15.03.2018 р. №299, від 20.04.2018 р. №316  та від 08.06.2018 р. №329 "Про внесення змін до рішення районної ради від  22 грудня 2017 року № 269 «Про районний бюджет на 2018 рік»"</t>
  </si>
  <si>
    <t>кількість кабінетів інклюзивно-ресурсних центрів</t>
  </si>
  <si>
    <t xml:space="preserve">кількість дітей, які мають особливі освітні потреби </t>
  </si>
  <si>
    <t>середні витрати на оснащення одного кабінету інклюзивно-ресурсних центрів</t>
  </si>
  <si>
    <t xml:space="preserve">середні витрати на 1 дитину, яка має особливі освітні потреби </t>
  </si>
  <si>
    <t>рівень забезпеченості кабінетами інклюзивно-ресурсного центру</t>
  </si>
  <si>
    <t xml:space="preserve">Забезпечення навчальних закладів сучасними технічними засобами навчання </t>
  </si>
  <si>
    <t>обсяг видатків на оснащення закладів загальної середньої освіти з поглибленим/профільним вивченням  природничих та математичних предметів та опорних шкіл засобами навчання, у т.ч. кабінетами фізики, хімії, біології, географії, математики  мультимедійними засобами навчання</t>
  </si>
  <si>
    <t>розрахунок до кошторису (зі змінами)</t>
  </si>
  <si>
    <t>обсяг видатків на придбання персонального комп'ютера/ноутбука та техніки для друкування, копіювання, сканування та ламінування з витратними матеріалами для початкової школи</t>
  </si>
  <si>
    <t xml:space="preserve">кількість придбаних кабінетів на оснащення закладів загальної середньої освіти </t>
  </si>
  <si>
    <t xml:space="preserve">кількість придбаних технічних засобів навчання для оснащення закладів загальної середньої освіти </t>
  </si>
  <si>
    <t>середня вартість одного придбаного кабінету</t>
  </si>
  <si>
    <t xml:space="preserve">середня вартість одного придбаного технічного засобу навчання </t>
  </si>
  <si>
    <t>забезпеченність кабінетами</t>
  </si>
  <si>
    <t>розрахунковий показник:                 кількість придбаних кабінетів/ потреба в кабінетах  (2/2)*100</t>
  </si>
  <si>
    <t>забезпеченність технічними засобами навчання</t>
  </si>
  <si>
    <t>розрахунковий показник:                 кількість придбаного обладнання/потреба в технічних засобах навчання  (29/29)*100</t>
  </si>
  <si>
    <t>Забезпечити преміювання обдарованих учнів</t>
  </si>
  <si>
    <t>обсяг видатків на преміювання обдарованих учнів</t>
  </si>
  <si>
    <t>кількість обдарованих учнів</t>
  </si>
  <si>
    <t>учні</t>
  </si>
  <si>
    <t>середні витрати на одного учня</t>
  </si>
  <si>
    <t>розрахунковий показник:                            к-ть установ / к-ть працівників (10)</t>
  </si>
  <si>
    <t>розрахунковий показник:                            к-ть договорів / к-ть працівників (8)</t>
  </si>
  <si>
    <t xml:space="preserve">розрахунковий показник:                                (к-ть учнів на початок року х 8 + к-ть учнів на 01.09.18 р. х 4) / 12 міс.  </t>
  </si>
  <si>
    <t>розрахунковий показник:                                кількість кабінетів інклюзивно-ресурсних центрів /кількісна потреба в кабінетах інклюзивно-ресурсних центрів   (5/8)*100</t>
  </si>
  <si>
    <r>
      <rPr>
        <b/>
        <sz val="10"/>
        <rFont val="Times New Roman"/>
        <family val="1"/>
      </rPr>
      <t>Пояснення щодо причин розбіжностей між затвердженими та досягнутими результативними показниками:</t>
    </r>
    <r>
      <rPr>
        <sz val="10"/>
        <rFont val="Times New Roman"/>
        <family val="1"/>
      </rPr>
      <t xml:space="preserve">                         </t>
    </r>
  </si>
  <si>
    <t>оздоровлення учнів загальноосвітніх шкіл - (благодійні кошти)</t>
  </si>
  <si>
    <t xml:space="preserve">Пояснення щодо причин розбіжностей між затвердженими та досягнутими результативними показниками                                      </t>
  </si>
  <si>
    <t xml:space="preserve">Аналіз стану виконання результативних показників: </t>
  </si>
  <si>
    <r>
      <rPr>
        <b/>
        <sz val="10"/>
        <rFont val="Times New Roman"/>
        <family val="1"/>
      </rPr>
      <t xml:space="preserve">Пояснення щодо причин розбіжностей між затвердженими та досягнутими результативними показниками </t>
    </r>
    <r>
      <rPr>
        <sz val="10"/>
        <rFont val="Times New Roman"/>
        <family val="1"/>
      </rPr>
      <t xml:space="preserve">                       </t>
    </r>
  </si>
  <si>
    <t>проведення семінарів, засідань методичних формувань, конкурсів, навчань, тематичних вивчень, консультацій</t>
  </si>
  <si>
    <r>
      <rPr>
        <b/>
        <sz val="10"/>
        <rFont val="Times New Roman"/>
        <family val="1"/>
      </rPr>
      <t>Пояснення щодо причин розбіжностей між затвердженими та досягнутими результативними показниками</t>
    </r>
    <r>
      <rPr>
        <sz val="10"/>
        <rFont val="Times New Roman"/>
        <family val="1"/>
      </rPr>
      <t xml:space="preserve">                                                         </t>
    </r>
  </si>
  <si>
    <r>
      <rPr>
        <b/>
        <sz val="10"/>
        <rFont val="Times New Roman"/>
        <family val="1"/>
      </rPr>
      <t xml:space="preserve">Пояснення щодо причин розбіжностей між затвердженими та досягнутими результативними показниками  </t>
    </r>
    <r>
      <rPr>
        <sz val="10"/>
        <rFont val="Times New Roman"/>
        <family val="1"/>
      </rPr>
      <t xml:space="preserve">                      </t>
    </r>
  </si>
  <si>
    <r>
      <rPr>
        <b/>
        <sz val="10"/>
        <rFont val="Times New Roman"/>
        <family val="1"/>
      </rPr>
      <t>Пояснення щодо причин розбіжностей між затвердженими та досягнутими результативними показниками</t>
    </r>
    <r>
      <rPr>
        <sz val="10"/>
        <rFont val="Times New Roman"/>
        <family val="1"/>
      </rPr>
      <t xml:space="preserve">                                                                           </t>
    </r>
  </si>
  <si>
    <r>
      <rPr>
        <b/>
        <sz val="10"/>
        <rFont val="Times New Roman"/>
        <family val="1"/>
      </rPr>
      <t xml:space="preserve">Аналіз стану виконання результативних показників:  </t>
    </r>
    <r>
      <rPr>
        <sz val="10"/>
        <rFont val="Times New Roman"/>
        <family val="1"/>
      </rPr>
      <t xml:space="preserve">                                                                             </t>
    </r>
  </si>
  <si>
    <t xml:space="preserve">зменшення суми на виплату премії імені Ф. Оксанича (зменшення суми нарахувань на премію) та інші видатки </t>
  </si>
  <si>
    <r>
      <t>Забезпечення будівництва/реконструкції об</t>
    </r>
    <r>
      <rPr>
        <sz val="11"/>
        <rFont val="Calibri"/>
        <family val="2"/>
      </rPr>
      <t>'</t>
    </r>
    <r>
      <rPr>
        <sz val="11"/>
        <rFont val="Times New Roman"/>
        <family val="1"/>
      </rPr>
      <t>єктів</t>
    </r>
  </si>
  <si>
    <r>
      <t>Забезпечення капітального ремонту об</t>
    </r>
    <r>
      <rPr>
        <sz val="11"/>
        <rFont val="Calibri"/>
        <family val="2"/>
      </rPr>
      <t>'</t>
    </r>
    <r>
      <rPr>
        <sz val="11"/>
        <rFont val="Times New Roman"/>
        <family val="1"/>
      </rPr>
      <t>єктів</t>
    </r>
  </si>
  <si>
    <t>загальна кошторисна вартість робіт на проведення реконструкції об'єктів</t>
  </si>
  <si>
    <t xml:space="preserve">видатки на проведення реконструкції об'єктів </t>
  </si>
  <si>
    <r>
      <t>Забезпечення будівництва/реконструкції об</t>
    </r>
    <r>
      <rPr>
        <b/>
        <sz val="11"/>
        <rFont val="Calibri"/>
        <family val="2"/>
      </rPr>
      <t>'</t>
    </r>
    <r>
      <rPr>
        <b/>
        <sz val="11"/>
        <rFont val="Times New Roman"/>
        <family val="1"/>
      </rPr>
      <t>єктів</t>
    </r>
  </si>
  <si>
    <t>кошторис</t>
  </si>
  <si>
    <t xml:space="preserve">Пояснення щодо причин розбіжностей між затвердженими та досягнутими результативними показниками                 </t>
  </si>
  <si>
    <t>розрахунковий показ-ник: обсяг видатків минулого року + видатки поточного року/вартість реконструкції *100     (3012190 + 9260)*100 /5366162</t>
  </si>
  <si>
    <t>Забезпечення капітального ремонту об'єктів</t>
  </si>
  <si>
    <t xml:space="preserve">Пояснення щодо причин розбіжностей між затвердженими та досягнутими результативними показниками                                                     </t>
  </si>
  <si>
    <r>
      <t>розрахунковий показник (к-ть об</t>
    </r>
    <r>
      <rPr>
        <sz val="10"/>
        <rFont val="Calibri"/>
        <family val="2"/>
      </rPr>
      <t>'</t>
    </r>
    <r>
      <rPr>
        <sz val="10"/>
        <rFont val="Times New Roman"/>
        <family val="1"/>
      </rPr>
      <t>єктів планового року  - к-ть об</t>
    </r>
    <r>
      <rPr>
        <sz val="10"/>
        <rFont val="Calibri"/>
        <family val="2"/>
      </rPr>
      <t>'</t>
    </r>
    <r>
      <rPr>
        <sz val="10"/>
        <rFont val="Times New Roman"/>
        <family val="1"/>
      </rPr>
      <t>єктів минуло-го року /к-ть об</t>
    </r>
    <r>
      <rPr>
        <sz val="10"/>
        <rFont val="Calibri"/>
        <family val="2"/>
      </rPr>
      <t>'</t>
    </r>
    <r>
      <rPr>
        <sz val="10"/>
        <rFont val="Times New Roman"/>
        <family val="1"/>
      </rPr>
      <t xml:space="preserve">єктів минулого року)*100                           </t>
    </r>
  </si>
  <si>
    <r>
      <t>середні витрати на капітальний ремонт одного об</t>
    </r>
    <r>
      <rPr>
        <sz val="10"/>
        <rFont val="Calibri"/>
        <family val="2"/>
      </rPr>
      <t>'</t>
    </r>
    <r>
      <rPr>
        <sz val="10"/>
        <rFont val="Times New Roman"/>
        <family val="1"/>
      </rPr>
      <t>єкту</t>
    </r>
  </si>
  <si>
    <r>
      <t>обсяг видатків на проведення капітального ремонту об</t>
    </r>
    <r>
      <rPr>
        <sz val="10"/>
        <rFont val="Calibri"/>
        <family val="2"/>
      </rPr>
      <t>'</t>
    </r>
    <r>
      <rPr>
        <sz val="10"/>
        <rFont val="Times New Roman"/>
        <family val="1"/>
      </rPr>
      <t>єктів</t>
    </r>
  </si>
  <si>
    <t>ПОГОДЖЕНО:</t>
  </si>
  <si>
    <t>Керівник фінансового органу</t>
  </si>
  <si>
    <t>І. Левченко</t>
  </si>
  <si>
    <r>
      <rPr>
        <b/>
        <sz val="10"/>
        <rFont val="Times New Roman"/>
        <family val="1"/>
      </rPr>
      <t>Аналіз стану виконання результативних показників: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середня вартість путівки та кількість оздоровлених дітей залились на рівні запланованих                                                                                                                                                                              </t>
    </r>
  </si>
  <si>
    <r>
      <t>не надана матеріальна допомога одній дитині-сироті, якій виповнилось 18 років, у зв</t>
    </r>
    <r>
      <rPr>
        <sz val="9"/>
        <rFont val="Calibri"/>
        <family val="2"/>
      </rPr>
      <t>'</t>
    </r>
    <r>
      <rPr>
        <sz val="9"/>
        <rFont val="Times New Roman"/>
        <family val="1"/>
      </rPr>
      <t>язку з ненаданням документів</t>
    </r>
  </si>
  <si>
    <t xml:space="preserve">розрахунковий показник:                               видатки / к-ть учнів </t>
  </si>
  <si>
    <t xml:space="preserve">розрахунковий показник:                               видатки на оснащення кабінетів / к-ть кабінетів </t>
  </si>
  <si>
    <t xml:space="preserve">розрахунковий показник:                             видатки на оснащення кабінету/ к-ть дітей </t>
  </si>
  <si>
    <t xml:space="preserve">розрахунковий показник:                 видатки/к-ть дітей  </t>
  </si>
  <si>
    <r>
      <rPr>
        <b/>
        <sz val="10"/>
        <rFont val="Times New Roman"/>
        <family val="1"/>
      </rPr>
      <t xml:space="preserve">Пояснення щодо причин розбіжностей між затвердженими та досягнутими результативними показниками 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збільшення кількості заходів;               збільшення кількості дітей, залучених у заходах                                            </t>
    </r>
  </si>
  <si>
    <r>
      <rPr>
        <b/>
        <sz val="10"/>
        <rFont val="Times New Roman"/>
        <family val="1"/>
      </rPr>
      <t xml:space="preserve">Пояснення щодо причин розбіжностей між затвердженими та досягнутими результативними показниками 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заходи проведені за рахунок небюджетних коштів, незаборонених чинним законодавством</t>
    </r>
  </si>
  <si>
    <r>
      <rPr>
        <b/>
        <sz val="10"/>
        <rFont val="Times New Roman"/>
        <family val="1"/>
      </rPr>
      <t>Пояснення щодо причин розбіжностей між затвердженими та досягнутими результативними показниками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</si>
  <si>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Створення належних умов для діяльності працівників та функціонування закладів освіти</t>
  </si>
  <si>
    <t>Організація харчування в закладах освіти</t>
  </si>
  <si>
    <t>Надання соціальної допомоги</t>
  </si>
  <si>
    <t>Забезпечення належного функціонування закладу освіти</t>
  </si>
  <si>
    <t>Проведення капітального ремонту приміщення</t>
  </si>
  <si>
    <t>Придбання предметів та обладнання довгострокового користування</t>
  </si>
  <si>
    <t>розрахунковий показник:  видатки/ к-ть дітей 50401/57</t>
  </si>
  <si>
    <t>1</t>
  </si>
  <si>
    <t>2</t>
  </si>
  <si>
    <t>3</t>
  </si>
  <si>
    <t>3.1</t>
  </si>
  <si>
    <t>3.2</t>
  </si>
  <si>
    <t>3.3</t>
  </si>
  <si>
    <t>4</t>
  </si>
  <si>
    <t>4.1</t>
  </si>
  <si>
    <t>4.2</t>
  </si>
  <si>
    <t>4.3</t>
  </si>
  <si>
    <t>4.4</t>
  </si>
  <si>
    <t>кошторис та бухгалтерський звіт</t>
  </si>
  <si>
    <t>річний обсяг видатків на забезпечення проведення первинної професійної орієнтації учнів у навчально-виробничих комбінатах</t>
  </si>
  <si>
    <t>розрахунковий показник:                                                                              к-ть особових рахунків /к-ть працівників відділу заробітної плати (4)</t>
  </si>
  <si>
    <t>розрахунковий показник:                                                                                к-ть рахунків / к-ть працівників (17)</t>
  </si>
  <si>
    <t>розрахунковий показник:                                                                                          к-ть установ / к-ть працівників (17)</t>
  </si>
  <si>
    <t>річний обсяг видатків на забезпечення надання допомоги дітям-сиротам та дітям, позбавленим батьківського піклування, яким виповнюється 18 років</t>
  </si>
  <si>
    <t xml:space="preserve">розрахунковий показник:                                                                                      обсяг видатків/к-ть придбаних кабінетів </t>
  </si>
  <si>
    <t xml:space="preserve">розрахунковий показник:                                                                                           обсяг видатків/к-ть придбаних технічних засобів навчання </t>
  </si>
  <si>
    <t>розрахунковий показник:                                                                                           обсяг видатків на преміювання обдарованих дітей/к-ть обдарованих учнів 9000/15</t>
  </si>
  <si>
    <t>Програма розвитку освіти в Олександрійському районі на 2016-2020 роки</t>
  </si>
  <si>
    <t>Придбання путівок на оздоровлення та забезпечення відпочинку дітей, які потребують особливої соціальної уваги та підтримки</t>
  </si>
  <si>
    <t>Програма рзвитку освіти в Олександрійському районі на 2016-2020 роки</t>
  </si>
  <si>
    <t>середні витрати на 1-го учня</t>
  </si>
  <si>
    <t xml:space="preserve">розрахунковий показник:  обсяг видатків/ к-ть учнів </t>
  </si>
  <si>
    <r>
      <rPr>
        <b/>
        <sz val="10"/>
        <rFont val="Times New Roman"/>
        <family val="1"/>
      </rPr>
      <t xml:space="preserve">Пояснення щодо причин розбіжностей між затвердженими та досягнутими результативними показниками:  </t>
    </r>
    <r>
      <rPr>
        <sz val="10"/>
        <rFont val="Times New Roman"/>
        <family val="1"/>
      </rPr>
      <t xml:space="preserve">                                                                                                     </t>
    </r>
  </si>
  <si>
    <r>
      <rPr>
        <b/>
        <sz val="10"/>
        <rFont val="Times New Roman"/>
        <family val="1"/>
      </rPr>
      <t>Аналіз стану виконання результативних показників:</t>
    </r>
    <r>
      <rPr>
        <sz val="10"/>
        <rFont val="Times New Roman"/>
        <family val="1"/>
      </rPr>
      <t xml:space="preserve">  Управління бюджетними коштами у 2018 році виконувалось в межах бюджетних повноважень із забезпеченням ефективного, раціонального, цільового та економного використання бюджетних коштів, економним споживанням енергоносіїв. Результативні показники виконани на 100%.</t>
    </r>
  </si>
  <si>
    <r>
      <rPr>
        <b/>
        <sz val="10"/>
        <rFont val="Times New Roman"/>
        <family val="1"/>
      </rPr>
      <t>Пояснення щодо причин розбіжностей між затвердженими та досягнутими результативними показниками: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зменшення кількості днів відвідування дітей у зв</t>
    </r>
    <r>
      <rPr>
        <sz val="10"/>
        <rFont val="Calibri"/>
        <family val="2"/>
      </rPr>
      <t>'</t>
    </r>
    <r>
      <rPr>
        <sz val="10"/>
        <rFont val="Times New Roman"/>
        <family val="1"/>
      </rPr>
      <t>язку із хворобами та іншими причинами. Середні витрати на 1-го учня зменшилися в зв</t>
    </r>
    <r>
      <rPr>
        <sz val="10"/>
        <rFont val="Calibri"/>
        <family val="2"/>
      </rPr>
      <t>'</t>
    </r>
    <r>
      <rPr>
        <sz val="10"/>
        <rFont val="Times New Roman"/>
        <family val="1"/>
      </rPr>
      <t xml:space="preserve">язку з економним використанням енергоносіїв та економією виплаченої заробітної плати.                                                                                                      </t>
    </r>
  </si>
  <si>
    <r>
      <rPr>
        <b/>
        <sz val="10"/>
        <rFont val="Times New Roman"/>
        <family val="1"/>
      </rPr>
      <t xml:space="preserve">Аналіз стану виконання результативних показників: 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збільшилась кількість заходів та кількість дітей, залучених у заходах. Управління бюджетними коштами у 2018 році виконувалось в межах бюджетних повноважень із забезпеченням ефективного,
раціонального, цільового та економічного використання бюджетних коштів. </t>
    </r>
  </si>
  <si>
    <t>розрахунковий показник: к-ть дітей, які отримують позашкільну освіту/загальна к-ть дітей  (хлопця/дівчину)</t>
  </si>
  <si>
    <t>розрахунковий показник: к-ть дітей, які отримують позашкільну освіту/загальна к-ть дітей (хлопця/дівчину)</t>
  </si>
  <si>
    <r>
      <t xml:space="preserve">Пояснення щодо причин розбіжностей між затвердженими та досягнутими результативними показниками            </t>
    </r>
    <r>
      <rPr>
        <sz val="10"/>
        <rFont val="Times New Roman"/>
        <family val="1"/>
      </rPr>
      <t>Збільшилась кількість договорів, звітів та інших облікових паперів</t>
    </r>
    <r>
      <rPr>
        <b/>
        <sz val="10"/>
        <rFont val="Times New Roman"/>
        <family val="1"/>
      </rPr>
      <t xml:space="preserve">                   </t>
    </r>
  </si>
  <si>
    <r>
      <rPr>
        <b/>
        <sz val="10"/>
        <rFont val="Times New Roman"/>
        <family val="1"/>
      </rPr>
      <t xml:space="preserve">Аналіз стану виконання результативних показників:  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Управління бюджетними коштами у 2018 році виконувалось в межах бюджетних повноважень із забезпеченням ефективного, раціонального, цільового та економічного використання бюджетних коштів.                                                                           </t>
    </r>
  </si>
  <si>
    <r>
      <t xml:space="preserve">Пояснення щодо причин розбіжностей між затвердженими та досягнутими результативними показниками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Касові видатки спеціального фонду кошторису перевищують планові показники, у зв'язку із збільшенням власних надходжень бюджетних установ                             </t>
    </r>
  </si>
  <si>
    <r>
      <t xml:space="preserve">Пояснення щодо причин розбіжностей між затвердженими та досягнутими результативними показниками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Економія коштів на оплату заробітної плати виникла в зв'язку із тим, що надбавка педагогічним працівникам виплачена не по максимальному граничному показнику, премія за сумліну праці виплачена з економією фонда. </t>
    </r>
  </si>
  <si>
    <t>Показник</t>
  </si>
  <si>
    <r>
      <t xml:space="preserve">Пояснення щодо причин відхилення між касовими видатками (наданими кредитами) та затвердженими у паспорті бюджетної програми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>не надана матеріальна допомога одній дитині-сироті, якій виповнилось 18 років, у зв'язку з ненаданням документів</t>
    </r>
  </si>
  <si>
    <r>
      <rPr>
        <b/>
        <sz val="10"/>
        <rFont val="Times New Roman"/>
        <family val="1"/>
      </rPr>
      <t xml:space="preserve">Аналіз стану виконання результативних показників: 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Управління бюджетними коштами у 2018 році виконувалось в межах бюджетних повноважень із забезпеченням ефективного, раціонального, цільового та економічного використання бюджетних коштів.                                                                                                                  </t>
    </r>
  </si>
  <si>
    <r>
      <rPr>
        <b/>
        <sz val="10"/>
        <rFont val="Times New Roman"/>
        <family val="1"/>
      </rPr>
      <t xml:space="preserve">Аналіз стану виконання результативних показників: 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середні витрати на розробку одного проекту використані на рівні запланованого. Управління бюджетними коштами у 2018 році виконувалось в межах бюджетних повноважень із забезпеченням ефективного, раціонального, цільового та економічного використання бюджетних коштів.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</si>
  <si>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Пояснення щодо причин розбіжностей між затвердженими та досягнутими результативними показниками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не надана матеріальна допомога одній дитині-сироті, якій виповнилось 18 років, у зв'язку з ненаданням документів                          </t>
    </r>
  </si>
  <si>
    <r>
      <rPr>
        <b/>
        <sz val="10"/>
        <rFont val="Times New Roman"/>
        <family val="1"/>
      </rPr>
      <t xml:space="preserve">Аналіз стану виконання результативних показників:  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Управління бюджетними коштами у 2018 році виконувалось в межах бюджетних повноважень із забезпеченням ефективного, раціонального, цільового та економічного використання бюджетних коштів.                                                                           </t>
    </r>
  </si>
  <si>
    <r>
      <t>розрахунковий показник                                                                (обсяг видатків на реконструкцію / к-ть об</t>
    </r>
    <r>
      <rPr>
        <sz val="10"/>
        <rFont val="Calibri"/>
        <family val="2"/>
      </rPr>
      <t>'</t>
    </r>
    <r>
      <rPr>
        <sz val="10"/>
        <rFont val="Times New Roman"/>
        <family val="1"/>
      </rPr>
      <t xml:space="preserve">єктів)  </t>
    </r>
  </si>
  <si>
    <t>розрахунковий показник                                                                    (обсяг видат-ків на капітальний ремонт / к-ть проектів)</t>
  </si>
  <si>
    <t>розрахунковий показник                                                          (обсяг касових видатків/обсяг видатків на капітальний ремонт)*100</t>
  </si>
  <si>
    <r>
      <t>рівень готовності об</t>
    </r>
    <r>
      <rPr>
        <sz val="10"/>
        <rFont val="Calibri"/>
        <family val="2"/>
      </rPr>
      <t>'</t>
    </r>
    <r>
      <rPr>
        <sz val="10"/>
        <rFont val="Times New Roman"/>
        <family val="1"/>
      </rPr>
      <t>єктів капітального ремонту</t>
    </r>
  </si>
  <si>
    <t>кількість об'єктів, в яких планується капітальний ремонт</t>
  </si>
  <si>
    <r>
      <rPr>
        <b/>
        <sz val="10"/>
        <rFont val="Times New Roman"/>
        <family val="1"/>
      </rPr>
      <t>Пояснення щодо причин відхилення між касовими видатками (наданими кредитами) та затвердженими у паспорті бюджетної програми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Кошти загального фонду - економія коштів на оплату заробітної плати виникла в зв</t>
    </r>
    <r>
      <rPr>
        <sz val="10"/>
        <rFont val="Calibri"/>
        <family val="2"/>
      </rPr>
      <t>'</t>
    </r>
    <r>
      <rPr>
        <sz val="10"/>
        <rFont val="Times New Roman"/>
        <family val="1"/>
      </rPr>
      <t xml:space="preserve">язку із тим, що надбавка педагогічним працівникам виплачена не по максимальному граничному показнику, премія за сумліну праці виплачена з економією фонда, економія субвенції сільських рад, яка повністю повернена в сільські ради, економія коштів, запланованих на оплату енергоносіїв за рахунок відшкодування витрат орендарями. </t>
    </r>
  </si>
  <si>
    <r>
      <t xml:space="preserve">Пояснення щодо причин відхилення між касовими видатками (наданими кредитами) та затвердженими у паспорті бюджетної програми                                                                                   </t>
    </r>
    <r>
      <rPr>
        <sz val="10"/>
        <rFont val="Times New Roman"/>
        <family val="1"/>
      </rPr>
      <t xml:space="preserve">Економія коштів за результатами проведення закупівлі товарів та послуг шляхом дотримання заходів з енергозбереження. </t>
    </r>
  </si>
  <si>
    <r>
      <rPr>
        <i/>
        <sz val="10"/>
        <rFont val="Times New Roman"/>
        <family val="1"/>
      </rPr>
      <t>загальний фонд:</t>
    </r>
    <r>
      <rPr>
        <sz val="10"/>
        <rFont val="Times New Roman"/>
        <family val="1"/>
      </rPr>
      <t xml:space="preserve"> не повністю використані кошти на оплату комунальних послуг та інших видатків</t>
    </r>
  </si>
  <si>
    <t>не повністю укомплектований штатний розпис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</si>
</sst>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0.000"/>
    <numFmt numFmtId="202" formatCode="0.0000"/>
    <numFmt numFmtId="203" formatCode="0.00000"/>
    <numFmt numFmtId="204" formatCode="[$-FC19]d\ mmmm\ yyyy\ &quot;г.&quot;"/>
    <numFmt numFmtId="205" formatCode="0.000000"/>
  </numFmts>
  <fonts count="76"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.5"/>
      <name val="Times New Roman"/>
      <family val="1"/>
    </font>
    <font>
      <sz val="11"/>
      <name val="Calibri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sz val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b/>
      <sz val="9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i/>
      <sz val="12"/>
      <name val="Times New Roman"/>
      <family val="1"/>
    </font>
    <font>
      <i/>
      <sz val="10"/>
      <name val="Arial"/>
      <family val="2"/>
    </font>
    <font>
      <i/>
      <sz val="11"/>
      <name val="Arial"/>
      <family val="2"/>
    </font>
    <font>
      <b/>
      <sz val="10.5"/>
      <name val="Times New Roman"/>
      <family val="1"/>
    </font>
    <font>
      <sz val="9"/>
      <name val="Calibri"/>
      <family val="2"/>
    </font>
    <font>
      <sz val="12"/>
      <name val="Arial"/>
      <family val="2"/>
    </font>
    <font>
      <b/>
      <sz val="11"/>
      <name val="Arial"/>
      <family val="2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i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sz val="10"/>
      <color rgb="FFFF0000"/>
      <name val="Arial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i/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6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612">
    <xf numFmtId="0" fontId="0" fillId="0" borderId="0" xfId="0" applyAlignment="1">
      <alignment/>
    </xf>
    <xf numFmtId="0" fontId="1" fillId="0" borderId="0" xfId="0" applyFont="1" applyAlignment="1">
      <alignment horizontal="left" indent="15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11" xfId="0" applyFont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top" wrapText="1"/>
    </xf>
    <xf numFmtId="0" fontId="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200" fontId="5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wrapText="1"/>
    </xf>
    <xf numFmtId="49" fontId="5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201" fontId="5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center" wrapText="1"/>
    </xf>
    <xf numFmtId="1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/>
    </xf>
    <xf numFmtId="200" fontId="5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200" fontId="5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0" xfId="0" applyFont="1" applyBorder="1" applyAlignment="1">
      <alignment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/>
    </xf>
    <xf numFmtId="1" fontId="5" fillId="0" borderId="13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2" fontId="5" fillId="0" borderId="12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1" fillId="0" borderId="13" xfId="0" applyFont="1" applyBorder="1" applyAlignment="1">
      <alignment horizontal="center" vertical="center"/>
    </xf>
    <xf numFmtId="1" fontId="5" fillId="0" borderId="14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1" fontId="5" fillId="0" borderId="12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top" wrapText="1"/>
    </xf>
    <xf numFmtId="0" fontId="1" fillId="0" borderId="15" xfId="0" applyFont="1" applyBorder="1" applyAlignment="1">
      <alignment vertical="top" wrapText="1"/>
    </xf>
    <xf numFmtId="2" fontId="5" fillId="33" borderId="10" xfId="0" applyNumberFormat="1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right" vertical="center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center" wrapText="1"/>
    </xf>
    <xf numFmtId="0" fontId="1" fillId="0" borderId="2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horizontal="right" vertical="top" wrapText="1"/>
    </xf>
    <xf numFmtId="0" fontId="5" fillId="0" borderId="21" xfId="0" applyFont="1" applyBorder="1" applyAlignment="1">
      <alignment horizontal="right" vertical="center" wrapText="1"/>
    </xf>
    <xf numFmtId="201" fontId="5" fillId="0" borderId="22" xfId="0" applyNumberFormat="1" applyFont="1" applyBorder="1" applyAlignment="1">
      <alignment horizontal="center" vertical="center" wrapText="1"/>
    </xf>
    <xf numFmtId="201" fontId="5" fillId="0" borderId="21" xfId="0" applyNumberFormat="1" applyFont="1" applyBorder="1" applyAlignment="1">
      <alignment horizontal="right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200" fontId="5" fillId="0" borderId="12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1" fillId="0" borderId="10" xfId="0" applyFont="1" applyBorder="1" applyAlignment="1">
      <alignment vertical="center"/>
    </xf>
    <xf numFmtId="200" fontId="5" fillId="0" borderId="10" xfId="0" applyNumberFormat="1" applyFont="1" applyBorder="1" applyAlignment="1">
      <alignment vertical="center" wrapText="1"/>
    </xf>
    <xf numFmtId="0" fontId="15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2" fillId="0" borderId="0" xfId="0" applyFont="1" applyAlignment="1">
      <alignment vertical="center"/>
    </xf>
    <xf numFmtId="201" fontId="5" fillId="0" borderId="0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left"/>
    </xf>
    <xf numFmtId="0" fontId="1" fillId="0" borderId="2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20" fillId="0" borderId="0" xfId="0" applyFont="1" applyAlignment="1">
      <alignment/>
    </xf>
    <xf numFmtId="201" fontId="14" fillId="0" borderId="10" xfId="0" applyNumberFormat="1" applyFont="1" applyBorder="1" applyAlignment="1">
      <alignment horizontal="right" vertical="center" wrapText="1"/>
    </xf>
    <xf numFmtId="0" fontId="14" fillId="0" borderId="10" xfId="0" applyFont="1" applyBorder="1" applyAlignment="1">
      <alignment horizontal="right" vertical="center" wrapText="1"/>
    </xf>
    <xf numFmtId="0" fontId="20" fillId="0" borderId="0" xfId="0" applyFont="1" applyAlignment="1">
      <alignment vertical="center"/>
    </xf>
    <xf numFmtId="0" fontId="10" fillId="0" borderId="11" xfId="0" applyFont="1" applyBorder="1" applyAlignment="1">
      <alignment horizontal="left"/>
    </xf>
    <xf numFmtId="0" fontId="5" fillId="0" borderId="18" xfId="0" applyFont="1" applyBorder="1" applyAlignment="1">
      <alignment horizontal="center" vertical="center"/>
    </xf>
    <xf numFmtId="0" fontId="15" fillId="0" borderId="0" xfId="0" applyFont="1" applyAlignment="1">
      <alignment/>
    </xf>
    <xf numFmtId="0" fontId="0" fillId="0" borderId="15" xfId="0" applyBorder="1" applyAlignment="1">
      <alignment vertical="center"/>
    </xf>
    <xf numFmtId="49" fontId="11" fillId="0" borderId="12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5" fillId="0" borderId="0" xfId="0" applyFont="1" applyAlignment="1">
      <alignment horizontal="right"/>
    </xf>
    <xf numFmtId="0" fontId="5" fillId="0" borderId="11" xfId="0" applyFont="1" applyBorder="1" applyAlignment="1">
      <alignment horizontal="right"/>
    </xf>
    <xf numFmtId="0" fontId="5" fillId="0" borderId="24" xfId="0" applyFont="1" applyBorder="1" applyAlignment="1">
      <alignment horizontal="center" vertical="center" wrapText="1"/>
    </xf>
    <xf numFmtId="0" fontId="70" fillId="0" borderId="12" xfId="0" applyFont="1" applyBorder="1" applyAlignment="1">
      <alignment horizontal="center" vertical="center" wrapText="1"/>
    </xf>
    <xf numFmtId="0" fontId="70" fillId="0" borderId="10" xfId="0" applyFont="1" applyBorder="1" applyAlignment="1">
      <alignment horizontal="center" vertical="center" wrapText="1"/>
    </xf>
    <xf numFmtId="0" fontId="70" fillId="0" borderId="10" xfId="0" applyFont="1" applyBorder="1" applyAlignment="1">
      <alignment horizontal="center" vertical="center"/>
    </xf>
    <xf numFmtId="0" fontId="71" fillId="0" borderId="10" xfId="0" applyFont="1" applyBorder="1" applyAlignment="1">
      <alignment horizontal="center" vertical="center"/>
    </xf>
    <xf numFmtId="1" fontId="70" fillId="0" borderId="10" xfId="0" applyNumberFormat="1" applyFont="1" applyBorder="1" applyAlignment="1">
      <alignment horizontal="center" vertical="center"/>
    </xf>
    <xf numFmtId="0" fontId="72" fillId="0" borderId="10" xfId="0" applyFont="1" applyBorder="1" applyAlignment="1">
      <alignment vertical="center"/>
    </xf>
    <xf numFmtId="1" fontId="70" fillId="0" borderId="10" xfId="0" applyNumberFormat="1" applyFont="1" applyBorder="1" applyAlignment="1">
      <alignment horizontal="center" vertical="center" wrapText="1"/>
    </xf>
    <xf numFmtId="0" fontId="72" fillId="0" borderId="10" xfId="0" applyFont="1" applyBorder="1" applyAlignment="1">
      <alignment/>
    </xf>
    <xf numFmtId="0" fontId="73" fillId="0" borderId="10" xfId="0" applyFont="1" applyBorder="1" applyAlignment="1">
      <alignment horizontal="center" vertical="center" wrapText="1"/>
    </xf>
    <xf numFmtId="0" fontId="73" fillId="0" borderId="10" xfId="0" applyFont="1" applyBorder="1" applyAlignment="1">
      <alignment vertical="center" wrapText="1"/>
    </xf>
    <xf numFmtId="200" fontId="70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0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1" fontId="5" fillId="0" borderId="16" xfId="0" applyNumberFormat="1" applyFont="1" applyBorder="1" applyAlignment="1">
      <alignment horizontal="center" vertical="center" wrapText="1"/>
    </xf>
    <xf numFmtId="200" fontId="5" fillId="0" borderId="16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1" fontId="70" fillId="0" borderId="16" xfId="0" applyNumberFormat="1" applyFont="1" applyBorder="1" applyAlignment="1">
      <alignment horizontal="center" vertical="center" wrapText="1"/>
    </xf>
    <xf numFmtId="1" fontId="5" fillId="0" borderId="16" xfId="0" applyNumberFormat="1" applyFont="1" applyBorder="1" applyAlignment="1">
      <alignment horizontal="center" vertical="center"/>
    </xf>
    <xf numFmtId="1" fontId="5" fillId="0" borderId="24" xfId="0" applyNumberFormat="1" applyFont="1" applyBorder="1" applyAlignment="1">
      <alignment horizontal="center" vertical="center"/>
    </xf>
    <xf numFmtId="1" fontId="5" fillId="0" borderId="20" xfId="0" applyNumberFormat="1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1" fontId="0" fillId="0" borderId="10" xfId="0" applyNumberFormat="1" applyBorder="1" applyAlignment="1">
      <alignment horizontal="center" vertical="center"/>
    </xf>
    <xf numFmtId="0" fontId="70" fillId="0" borderId="16" xfId="0" applyFont="1" applyBorder="1" applyAlignment="1">
      <alignment horizontal="center" vertical="center" wrapText="1"/>
    </xf>
    <xf numFmtId="0" fontId="73" fillId="0" borderId="10" xfId="0" applyFont="1" applyBorder="1" applyAlignment="1">
      <alignment horizontal="center" vertical="center"/>
    </xf>
    <xf numFmtId="1" fontId="73" fillId="0" borderId="10" xfId="0" applyNumberFormat="1" applyFont="1" applyBorder="1" applyAlignment="1">
      <alignment horizontal="center" vertical="center"/>
    </xf>
    <xf numFmtId="0" fontId="14" fillId="0" borderId="11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200" fontId="5" fillId="0" borderId="15" xfId="0" applyNumberFormat="1" applyFont="1" applyBorder="1" applyAlignment="1">
      <alignment horizontal="center" vertical="center" wrapText="1"/>
    </xf>
    <xf numFmtId="201" fontId="70" fillId="0" borderId="0" xfId="0" applyNumberFormat="1" applyFont="1" applyBorder="1" applyAlignment="1">
      <alignment horizontal="center" vertical="center" wrapText="1"/>
    </xf>
    <xf numFmtId="0" fontId="72" fillId="0" borderId="0" xfId="0" applyFont="1" applyBorder="1" applyAlignment="1">
      <alignment vertical="center"/>
    </xf>
    <xf numFmtId="0" fontId="72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1" fontId="5" fillId="0" borderId="10" xfId="0" applyNumberFormat="1" applyFont="1" applyFill="1" applyBorder="1" applyAlignment="1">
      <alignment horizontal="center" vertical="center"/>
    </xf>
    <xf numFmtId="200" fontId="5" fillId="0" borderId="10" xfId="0" applyNumberFormat="1" applyFont="1" applyFill="1" applyBorder="1" applyAlignment="1">
      <alignment horizontal="center" vertical="center"/>
    </xf>
    <xf numFmtId="1" fontId="5" fillId="33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10" fillId="0" borderId="26" xfId="0" applyFont="1" applyBorder="1" applyAlignment="1">
      <alignment horizontal="center" vertical="center" wrapText="1"/>
    </xf>
    <xf numFmtId="1" fontId="8" fillId="0" borderId="20" xfId="0" applyNumberFormat="1" applyFont="1" applyBorder="1" applyAlignment="1">
      <alignment horizontal="center" vertical="center" wrapText="1"/>
    </xf>
    <xf numFmtId="1" fontId="25" fillId="0" borderId="20" xfId="0" applyNumberFormat="1" applyFont="1" applyBorder="1" applyAlignment="1">
      <alignment horizontal="center" vertical="center" wrapText="1"/>
    </xf>
    <xf numFmtId="1" fontId="25" fillId="0" borderId="12" xfId="0" applyNumberFormat="1" applyFont="1" applyBorder="1" applyAlignment="1">
      <alignment horizontal="center" vertical="center" wrapText="1"/>
    </xf>
    <xf numFmtId="1" fontId="8" fillId="0" borderId="12" xfId="0" applyNumberFormat="1" applyFont="1" applyBorder="1" applyAlignment="1">
      <alignment horizontal="center" vertical="center" wrapText="1"/>
    </xf>
    <xf numFmtId="200" fontId="10" fillId="0" borderId="12" xfId="0" applyNumberFormat="1" applyFont="1" applyBorder="1" applyAlignment="1">
      <alignment horizontal="center" vertical="center" wrapText="1"/>
    </xf>
    <xf numFmtId="1" fontId="11" fillId="0" borderId="12" xfId="0" applyNumberFormat="1" applyFont="1" applyBorder="1" applyAlignment="1">
      <alignment horizontal="center" vertical="center" wrapText="1"/>
    </xf>
    <xf numFmtId="201" fontId="5" fillId="0" borderId="12" xfId="0" applyNumberFormat="1" applyFont="1" applyBorder="1" applyAlignment="1">
      <alignment horizontal="center" vertical="center" wrapText="1"/>
    </xf>
    <xf numFmtId="1" fontId="70" fillId="0" borderId="12" xfId="0" applyNumberFormat="1" applyFont="1" applyBorder="1" applyAlignment="1">
      <alignment horizontal="center" vertical="center" wrapText="1"/>
    </xf>
    <xf numFmtId="1" fontId="74" fillId="0" borderId="12" xfId="0" applyNumberFormat="1" applyFont="1" applyBorder="1" applyAlignment="1">
      <alignment horizontal="center" vertical="center" wrapText="1"/>
    </xf>
    <xf numFmtId="1" fontId="11" fillId="0" borderId="10" xfId="0" applyNumberFormat="1" applyFont="1" applyBorder="1" applyAlignment="1">
      <alignment horizontal="center" vertical="center" wrapText="1"/>
    </xf>
    <xf numFmtId="1" fontId="5" fillId="0" borderId="18" xfId="0" applyNumberFormat="1" applyFont="1" applyBorder="1" applyAlignment="1">
      <alignment horizontal="center" vertical="center" wrapText="1"/>
    </xf>
    <xf numFmtId="1" fontId="11" fillId="0" borderId="18" xfId="0" applyNumberFormat="1" applyFont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top" wrapText="1"/>
    </xf>
    <xf numFmtId="1" fontId="11" fillId="0" borderId="12" xfId="0" applyNumberFormat="1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center"/>
    </xf>
    <xf numFmtId="2" fontId="1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2" fontId="14" fillId="0" borderId="12" xfId="0" applyNumberFormat="1" applyFont="1" applyBorder="1" applyAlignment="1">
      <alignment horizontal="center" vertical="center" wrapText="1"/>
    </xf>
    <xf numFmtId="200" fontId="14" fillId="0" borderId="12" xfId="0" applyNumberFormat="1" applyFont="1" applyBorder="1" applyAlignment="1">
      <alignment horizontal="center" vertical="center" wrapText="1"/>
    </xf>
    <xf numFmtId="1" fontId="14" fillId="0" borderId="20" xfId="0" applyNumberFormat="1" applyFont="1" applyBorder="1" applyAlignment="1">
      <alignment horizontal="center" vertical="center" wrapText="1"/>
    </xf>
    <xf numFmtId="1" fontId="14" fillId="0" borderId="12" xfId="0" applyNumberFormat="1" applyFont="1" applyBorder="1" applyAlignment="1">
      <alignment horizontal="center" vertical="center" wrapText="1"/>
    </xf>
    <xf numFmtId="1" fontId="5" fillId="0" borderId="12" xfId="0" applyNumberFormat="1" applyFont="1" applyBorder="1" applyAlignment="1">
      <alignment horizontal="right" vertical="center" wrapText="1"/>
    </xf>
    <xf numFmtId="1" fontId="14" fillId="0" borderId="12" xfId="0" applyNumberFormat="1" applyFont="1" applyBorder="1" applyAlignment="1">
      <alignment vertical="center" wrapText="1"/>
    </xf>
    <xf numFmtId="1" fontId="5" fillId="0" borderId="21" xfId="0" applyNumberFormat="1" applyFont="1" applyBorder="1" applyAlignment="1">
      <alignment horizontal="right" vertical="center" wrapText="1"/>
    </xf>
    <xf numFmtId="1" fontId="14" fillId="0" borderId="21" xfId="0" applyNumberFormat="1" applyFont="1" applyBorder="1" applyAlignment="1">
      <alignment horizontal="right" vertical="center" wrapText="1"/>
    </xf>
    <xf numFmtId="1" fontId="1" fillId="0" borderId="12" xfId="0" applyNumberFormat="1" applyFont="1" applyBorder="1" applyAlignment="1">
      <alignment horizontal="right" vertical="top" wrapText="1"/>
    </xf>
    <xf numFmtId="1" fontId="14" fillId="0" borderId="10" xfId="0" applyNumberFormat="1" applyFont="1" applyBorder="1" applyAlignment="1">
      <alignment horizontal="right" vertical="center" wrapText="1"/>
    </xf>
    <xf numFmtId="200" fontId="5" fillId="0" borderId="16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vertical="center"/>
    </xf>
    <xf numFmtId="1" fontId="0" fillId="0" borderId="10" xfId="0" applyNumberFormat="1" applyFont="1" applyBorder="1" applyAlignment="1">
      <alignment/>
    </xf>
    <xf numFmtId="200" fontId="4" fillId="0" borderId="10" xfId="0" applyNumberFormat="1" applyFont="1" applyBorder="1" applyAlignment="1">
      <alignment horizontal="center" vertical="center"/>
    </xf>
    <xf numFmtId="200" fontId="4" fillId="0" borderId="16" xfId="0" applyNumberFormat="1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 wrapText="1"/>
    </xf>
    <xf numFmtId="1" fontId="10" fillId="0" borderId="12" xfId="0" applyNumberFormat="1" applyFont="1" applyBorder="1" applyAlignment="1">
      <alignment horizontal="center" vertical="center" wrapText="1"/>
    </xf>
    <xf numFmtId="1" fontId="5" fillId="0" borderId="17" xfId="0" applyNumberFormat="1" applyFont="1" applyBorder="1" applyAlignment="1">
      <alignment horizontal="center" vertical="center" wrapText="1"/>
    </xf>
    <xf numFmtId="1" fontId="14" fillId="0" borderId="18" xfId="0" applyNumberFormat="1" applyFont="1" applyBorder="1" applyAlignment="1">
      <alignment horizontal="center" vertical="center" wrapText="1"/>
    </xf>
    <xf numFmtId="1" fontId="5" fillId="0" borderId="21" xfId="0" applyNumberFormat="1" applyFont="1" applyBorder="1" applyAlignment="1">
      <alignment horizontal="center" vertical="center" wrapText="1"/>
    </xf>
    <xf numFmtId="1" fontId="5" fillId="0" borderId="22" xfId="0" applyNumberFormat="1" applyFont="1" applyBorder="1" applyAlignment="1">
      <alignment horizontal="center" vertical="center" wrapText="1"/>
    </xf>
    <xf numFmtId="1" fontId="14" fillId="0" borderId="21" xfId="0" applyNumberFormat="1" applyFont="1" applyBorder="1" applyAlignment="1">
      <alignment horizontal="center" vertical="center" wrapText="1"/>
    </xf>
    <xf numFmtId="1" fontId="5" fillId="0" borderId="12" xfId="0" applyNumberFormat="1" applyFont="1" applyBorder="1" applyAlignment="1">
      <alignment horizontal="center" vertical="top" wrapText="1"/>
    </xf>
    <xf numFmtId="1" fontId="14" fillId="0" borderId="12" xfId="0" applyNumberFormat="1" applyFont="1" applyBorder="1" applyAlignment="1">
      <alignment horizontal="center" vertical="top" wrapText="1"/>
    </xf>
    <xf numFmtId="1" fontId="10" fillId="0" borderId="10" xfId="0" applyNumberFormat="1" applyFont="1" applyBorder="1" applyAlignment="1">
      <alignment horizontal="center" vertical="center" wrapText="1"/>
    </xf>
    <xf numFmtId="1" fontId="14" fillId="0" borderId="10" xfId="0" applyNumberFormat="1" applyFont="1" applyBorder="1" applyAlignment="1">
      <alignment horizontal="center" vertical="center" wrapText="1"/>
    </xf>
    <xf numFmtId="200" fontId="14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" fontId="11" fillId="0" borderId="12" xfId="0" applyNumberFormat="1" applyFont="1" applyFill="1" applyBorder="1" applyAlignment="1">
      <alignment horizontal="center" vertical="center" wrapText="1"/>
    </xf>
    <xf numFmtId="1" fontId="14" fillId="0" borderId="22" xfId="0" applyNumberFormat="1" applyFont="1" applyBorder="1" applyAlignment="1">
      <alignment horizontal="center" vertical="center" wrapText="1"/>
    </xf>
    <xf numFmtId="1" fontId="15" fillId="0" borderId="12" xfId="0" applyNumberFormat="1" applyFont="1" applyBorder="1" applyAlignment="1">
      <alignment horizontal="center" vertical="top" wrapText="1"/>
    </xf>
    <xf numFmtId="200" fontId="0" fillId="0" borderId="10" xfId="0" applyNumberFormat="1" applyFont="1" applyBorder="1" applyAlignment="1">
      <alignment vertical="center"/>
    </xf>
    <xf numFmtId="0" fontId="5" fillId="0" borderId="13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200" fontId="5" fillId="33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" fontId="5" fillId="0" borderId="13" xfId="0" applyNumberFormat="1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200" fontId="5" fillId="0" borderId="13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" fontId="14" fillId="0" borderId="10" xfId="0" applyNumberFormat="1" applyFont="1" applyBorder="1" applyAlignment="1">
      <alignment horizontal="center" vertical="center"/>
    </xf>
    <xf numFmtId="1" fontId="5" fillId="0" borderId="12" xfId="0" applyNumberFormat="1" applyFont="1" applyBorder="1" applyAlignment="1">
      <alignment horizontal="center" vertical="center"/>
    </xf>
    <xf numFmtId="1" fontId="70" fillId="0" borderId="12" xfId="0" applyNumberFormat="1" applyFont="1" applyBorder="1" applyAlignment="1">
      <alignment horizontal="center" vertical="center"/>
    </xf>
    <xf numFmtId="1" fontId="70" fillId="0" borderId="18" xfId="0" applyNumberFormat="1" applyFont="1" applyBorder="1" applyAlignment="1">
      <alignment horizontal="center" vertical="center" wrapText="1"/>
    </xf>
    <xf numFmtId="0" fontId="70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center" vertical="center"/>
    </xf>
    <xf numFmtId="1" fontId="5" fillId="0" borderId="18" xfId="0" applyNumberFormat="1" applyFont="1" applyBorder="1" applyAlignment="1">
      <alignment horizontal="center" vertical="center"/>
    </xf>
    <xf numFmtId="1" fontId="70" fillId="0" borderId="18" xfId="0" applyNumberFormat="1" applyFont="1" applyBorder="1" applyAlignment="1">
      <alignment horizontal="center" vertical="center"/>
    </xf>
    <xf numFmtId="1" fontId="5" fillId="0" borderId="26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" fontId="14" fillId="0" borderId="12" xfId="0" applyNumberFormat="1" applyFont="1" applyBorder="1" applyAlignment="1">
      <alignment horizontal="center" vertical="center"/>
    </xf>
    <xf numFmtId="200" fontId="15" fillId="0" borderId="10" xfId="0" applyNumberFormat="1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1" fontId="10" fillId="0" borderId="18" xfId="0" applyNumberFormat="1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1" fontId="10" fillId="0" borderId="28" xfId="0" applyNumberFormat="1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1" fontId="5" fillId="0" borderId="28" xfId="0" applyNumberFormat="1" applyFont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1" fontId="10" fillId="0" borderId="21" xfId="0" applyNumberFormat="1" applyFont="1" applyBorder="1" applyAlignment="1">
      <alignment horizontal="center" vertical="center" wrapText="1"/>
    </xf>
    <xf numFmtId="3" fontId="5" fillId="0" borderId="21" xfId="0" applyNumberFormat="1" applyFont="1" applyBorder="1" applyAlignment="1">
      <alignment horizontal="center" vertical="center" wrapText="1"/>
    </xf>
    <xf numFmtId="3" fontId="10" fillId="0" borderId="21" xfId="0" applyNumberFormat="1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center" vertical="center" wrapText="1"/>
    </xf>
    <xf numFmtId="200" fontId="14" fillId="0" borderId="16" xfId="0" applyNumberFormat="1" applyFont="1" applyBorder="1" applyAlignment="1">
      <alignment horizontal="center" vertical="center" wrapText="1"/>
    </xf>
    <xf numFmtId="1" fontId="14" fillId="0" borderId="16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200" fontId="0" fillId="0" borderId="10" xfId="0" applyNumberFormat="1" applyFont="1" applyBorder="1" applyAlignment="1">
      <alignment/>
    </xf>
    <xf numFmtId="200" fontId="5" fillId="0" borderId="10" xfId="0" applyNumberFormat="1" applyFont="1" applyFill="1" applyBorder="1" applyAlignment="1">
      <alignment horizontal="center" vertical="center" wrapText="1"/>
    </xf>
    <xf numFmtId="0" fontId="1" fillId="0" borderId="15" xfId="0" applyFont="1" applyBorder="1" applyAlignment="1">
      <alignment vertical="center" wrapText="1"/>
    </xf>
    <xf numFmtId="0" fontId="5" fillId="0" borderId="15" xfId="0" applyFont="1" applyBorder="1" applyAlignment="1">
      <alignment horizontal="center" vertical="center" wrapText="1"/>
    </xf>
    <xf numFmtId="200" fontId="5" fillId="0" borderId="15" xfId="0" applyNumberFormat="1" applyFont="1" applyFill="1" applyBorder="1" applyAlignment="1">
      <alignment horizontal="center" vertical="center"/>
    </xf>
    <xf numFmtId="200" fontId="14" fillId="0" borderId="15" xfId="0" applyNumberFormat="1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3" fontId="5" fillId="0" borderId="22" xfId="0" applyNumberFormat="1" applyFont="1" applyBorder="1" applyAlignment="1">
      <alignment horizontal="center" vertical="center" wrapText="1"/>
    </xf>
    <xf numFmtId="3" fontId="14" fillId="0" borderId="10" xfId="0" applyNumberFormat="1" applyFont="1" applyBorder="1" applyAlignment="1">
      <alignment horizontal="center" vertical="center" wrapText="1"/>
    </xf>
    <xf numFmtId="1" fontId="5" fillId="0" borderId="18" xfId="0" applyNumberFormat="1" applyFont="1" applyFill="1" applyBorder="1" applyAlignment="1">
      <alignment horizontal="center" vertical="center" wrapText="1"/>
    </xf>
    <xf numFmtId="1" fontId="10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3" fontId="5" fillId="0" borderId="21" xfId="0" applyNumberFormat="1" applyFont="1" applyFill="1" applyBorder="1" applyAlignment="1">
      <alignment horizontal="center" vertical="center" wrapText="1"/>
    </xf>
    <xf numFmtId="3" fontId="10" fillId="0" borderId="21" xfId="0" applyNumberFormat="1" applyFont="1" applyFill="1" applyBorder="1" applyAlignment="1">
      <alignment horizontal="center" vertical="center" wrapText="1"/>
    </xf>
    <xf numFmtId="3" fontId="14" fillId="0" borderId="12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center"/>
    </xf>
    <xf numFmtId="201" fontId="11" fillId="0" borderId="0" xfId="0" applyNumberFormat="1" applyFont="1" applyBorder="1" applyAlignment="1">
      <alignment horizontal="left" vertical="center" wrapText="1"/>
    </xf>
    <xf numFmtId="0" fontId="0" fillId="0" borderId="0" xfId="0" applyBorder="1" applyAlignment="1">
      <alignment/>
    </xf>
    <xf numFmtId="2" fontId="5" fillId="0" borderId="10" xfId="0" applyNumberFormat="1" applyFont="1" applyFill="1" applyBorder="1" applyAlignment="1">
      <alignment horizontal="center" vertical="center" wrapText="1"/>
    </xf>
    <xf numFmtId="200" fontId="75" fillId="0" borderId="10" xfId="0" applyNumberFormat="1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2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33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0" fillId="0" borderId="31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32" xfId="0" applyBorder="1" applyAlignment="1">
      <alignment wrapText="1"/>
    </xf>
    <xf numFmtId="0" fontId="0" fillId="0" borderId="2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7" xfId="0" applyFont="1" applyBorder="1" applyAlignment="1">
      <alignment horizontal="center" vertical="top" wrapText="1"/>
    </xf>
    <xf numFmtId="0" fontId="2" fillId="0" borderId="33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left" vertical="center" wrapText="1"/>
    </xf>
    <xf numFmtId="0" fontId="0" fillId="0" borderId="33" xfId="0" applyBorder="1" applyAlignment="1">
      <alignment wrapText="1"/>
    </xf>
    <xf numFmtId="0" fontId="0" fillId="0" borderId="19" xfId="0" applyBorder="1" applyAlignment="1">
      <alignment wrapText="1"/>
    </xf>
    <xf numFmtId="0" fontId="5" fillId="0" borderId="16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26" xfId="0" applyBorder="1" applyAlignment="1">
      <alignment wrapText="1"/>
    </xf>
    <xf numFmtId="0" fontId="0" fillId="0" borderId="13" xfId="0" applyBorder="1" applyAlignment="1">
      <alignment wrapText="1"/>
    </xf>
    <xf numFmtId="0" fontId="1" fillId="0" borderId="16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wrapText="1"/>
    </xf>
    <xf numFmtId="0" fontId="0" fillId="0" borderId="26" xfId="0" applyFill="1" applyBorder="1" applyAlignment="1">
      <alignment/>
    </xf>
    <xf numFmtId="0" fontId="0" fillId="0" borderId="13" xfId="0" applyFill="1" applyBorder="1" applyAlignment="1">
      <alignment/>
    </xf>
    <xf numFmtId="0" fontId="5" fillId="0" borderId="25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0" fillId="0" borderId="26" xfId="0" applyFont="1" applyBorder="1" applyAlignment="1">
      <alignment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7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10" fillId="0" borderId="16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0" fillId="0" borderId="26" xfId="0" applyBorder="1" applyAlignment="1">
      <alignment horizontal="left" wrapText="1"/>
    </xf>
    <xf numFmtId="0" fontId="13" fillId="0" borderId="0" xfId="0" applyFont="1" applyAlignment="1">
      <alignment horizontal="center"/>
    </xf>
    <xf numFmtId="0" fontId="1" fillId="0" borderId="3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right"/>
    </xf>
    <xf numFmtId="0" fontId="2" fillId="0" borderId="0" xfId="0" applyFont="1" applyAlignment="1">
      <alignment horizontal="left"/>
    </xf>
    <xf numFmtId="0" fontId="14" fillId="0" borderId="11" xfId="0" applyFont="1" applyBorder="1" applyAlignment="1">
      <alignment horizontal="left" wrapText="1"/>
    </xf>
    <xf numFmtId="0" fontId="23" fillId="0" borderId="11" xfId="0" applyFont="1" applyBorder="1" applyAlignment="1">
      <alignment horizontal="left" wrapText="1"/>
    </xf>
    <xf numFmtId="0" fontId="0" fillId="0" borderId="2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3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15" fillId="0" borderId="16" xfId="0" applyFont="1" applyBorder="1" applyAlignment="1">
      <alignment horizontal="left" vertical="center" wrapText="1"/>
    </xf>
    <xf numFmtId="0" fontId="0" fillId="0" borderId="26" xfId="0" applyFont="1" applyBorder="1" applyAlignment="1">
      <alignment vertical="center"/>
    </xf>
    <xf numFmtId="0" fontId="2" fillId="0" borderId="12" xfId="0" applyFont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8" xfId="0" applyFont="1" applyFill="1" applyBorder="1" applyAlignment="1">
      <alignment horizontal="left" vertical="top" wrapText="1"/>
    </xf>
    <xf numFmtId="0" fontId="73" fillId="0" borderId="12" xfId="0" applyFont="1" applyBorder="1" applyAlignment="1">
      <alignment horizontal="left" vertical="top" wrapText="1"/>
    </xf>
    <xf numFmtId="0" fontId="0" fillId="0" borderId="26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26" xfId="0" applyBorder="1" applyAlignment="1">
      <alignment/>
    </xf>
    <xf numFmtId="0" fontId="0" fillId="0" borderId="13" xfId="0" applyBorder="1" applyAlignment="1">
      <alignment/>
    </xf>
    <xf numFmtId="0" fontId="0" fillId="0" borderId="26" xfId="0" applyBorder="1" applyAlignment="1">
      <alignment vertical="center"/>
    </xf>
    <xf numFmtId="0" fontId="1" fillId="0" borderId="16" xfId="0" applyFont="1" applyBorder="1" applyAlignment="1">
      <alignment vertical="center" wrapText="1"/>
    </xf>
    <xf numFmtId="0" fontId="0" fillId="0" borderId="19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1" fillId="0" borderId="16" xfId="0" applyFont="1" applyBorder="1" applyAlignment="1">
      <alignment horizontal="center" vertical="center"/>
    </xf>
    <xf numFmtId="0" fontId="0" fillId="0" borderId="26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6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left" vertical="center" wrapText="1"/>
    </xf>
    <xf numFmtId="0" fontId="0" fillId="0" borderId="31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0" xfId="0" applyAlignment="1">
      <alignment vertical="center"/>
    </xf>
    <xf numFmtId="0" fontId="0" fillId="0" borderId="34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32" xfId="0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0" fillId="0" borderId="33" xfId="0" applyBorder="1" applyAlignment="1">
      <alignment vertical="center"/>
    </xf>
    <xf numFmtId="0" fontId="0" fillId="0" borderId="19" xfId="0" applyBorder="1" applyAlignment="1">
      <alignment vertical="center"/>
    </xf>
    <xf numFmtId="0" fontId="14" fillId="0" borderId="11" xfId="0" applyFont="1" applyBorder="1" applyAlignment="1">
      <alignment horizontal="left" vertical="center" wrapText="1"/>
    </xf>
    <xf numFmtId="0" fontId="23" fillId="0" borderId="11" xfId="0" applyFont="1" applyBorder="1" applyAlignment="1">
      <alignment horizontal="left" vertical="center" wrapText="1"/>
    </xf>
    <xf numFmtId="0" fontId="0" fillId="0" borderId="31" xfId="0" applyBorder="1" applyAlignment="1">
      <alignment/>
    </xf>
    <xf numFmtId="0" fontId="0" fillId="0" borderId="23" xfId="0" applyBorder="1" applyAlignment="1">
      <alignment/>
    </xf>
    <xf numFmtId="0" fontId="0" fillId="0" borderId="20" xfId="0" applyBorder="1" applyAlignment="1">
      <alignment/>
    </xf>
    <xf numFmtId="0" fontId="0" fillId="0" borderId="11" xfId="0" applyBorder="1" applyAlignment="1">
      <alignment/>
    </xf>
    <xf numFmtId="0" fontId="0" fillId="0" borderId="32" xfId="0" applyBorder="1" applyAlignment="1">
      <alignment/>
    </xf>
    <xf numFmtId="0" fontId="2" fillId="0" borderId="18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5" fillId="0" borderId="12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7" xfId="0" applyBorder="1" applyAlignment="1">
      <alignment vertical="center"/>
    </xf>
    <xf numFmtId="0" fontId="1" fillId="0" borderId="25" xfId="0" applyFont="1" applyBorder="1" applyAlignment="1">
      <alignment vertical="center" wrapText="1"/>
    </xf>
    <xf numFmtId="0" fontId="0" fillId="0" borderId="24" xfId="0" applyBorder="1" applyAlignment="1">
      <alignment/>
    </xf>
    <xf numFmtId="0" fontId="0" fillId="0" borderId="0" xfId="0" applyAlignment="1">
      <alignment/>
    </xf>
    <xf numFmtId="0" fontId="11" fillId="0" borderId="16" xfId="0" applyFont="1" applyBorder="1" applyAlignment="1">
      <alignment horizontal="left" vertical="center" wrapText="1"/>
    </xf>
    <xf numFmtId="0" fontId="0" fillId="0" borderId="33" xfId="0" applyBorder="1" applyAlignment="1">
      <alignment horizontal="center" vertical="top" wrapText="1"/>
    </xf>
    <xf numFmtId="0" fontId="1" fillId="0" borderId="16" xfId="0" applyFont="1" applyBorder="1" applyAlignment="1">
      <alignment horizontal="left" wrapText="1"/>
    </xf>
    <xf numFmtId="0" fontId="15" fillId="0" borderId="16" xfId="0" applyFont="1" applyBorder="1" applyAlignment="1">
      <alignment horizontal="left" vertical="center"/>
    </xf>
    <xf numFmtId="0" fontId="0" fillId="0" borderId="24" xfId="0" applyBorder="1" applyAlignment="1">
      <alignment wrapText="1"/>
    </xf>
    <xf numFmtId="0" fontId="0" fillId="0" borderId="0" xfId="0" applyAlignment="1">
      <alignment wrapText="1"/>
    </xf>
    <xf numFmtId="0" fontId="1" fillId="0" borderId="17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0" borderId="16" xfId="0" applyFont="1" applyFill="1" applyBorder="1" applyAlignment="1">
      <alignment horizontal="left" vertical="center" wrapText="1"/>
    </xf>
    <xf numFmtId="0" fontId="0" fillId="0" borderId="26" xfId="0" applyFill="1" applyBorder="1" applyAlignment="1">
      <alignment horizontal="left" wrapText="1"/>
    </xf>
    <xf numFmtId="0" fontId="0" fillId="0" borderId="13" xfId="0" applyFill="1" applyBorder="1" applyAlignment="1">
      <alignment horizontal="left" wrapText="1"/>
    </xf>
    <xf numFmtId="0" fontId="1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19" xfId="0" applyBorder="1" applyAlignment="1">
      <alignment/>
    </xf>
    <xf numFmtId="0" fontId="22" fillId="0" borderId="29" xfId="0" applyFont="1" applyBorder="1" applyAlignment="1">
      <alignment horizontal="center" vertical="center" wrapText="1"/>
    </xf>
    <xf numFmtId="0" fontId="27" fillId="0" borderId="35" xfId="0" applyFont="1" applyBorder="1" applyAlignment="1">
      <alignment/>
    </xf>
    <xf numFmtId="0" fontId="27" fillId="0" borderId="36" xfId="0" applyFont="1" applyBorder="1" applyAlignment="1">
      <alignment/>
    </xf>
    <xf numFmtId="0" fontId="0" fillId="0" borderId="13" xfId="0" applyFont="1" applyBorder="1" applyAlignment="1">
      <alignment vertical="center" wrapText="1"/>
    </xf>
    <xf numFmtId="0" fontId="21" fillId="0" borderId="26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left" vertical="center" wrapText="1"/>
    </xf>
    <xf numFmtId="0" fontId="14" fillId="0" borderId="20" xfId="0" applyFont="1" applyBorder="1" applyAlignment="1">
      <alignment horizontal="center" vertical="center" wrapText="1"/>
    </xf>
    <xf numFmtId="0" fontId="21" fillId="0" borderId="11" xfId="0" applyFont="1" applyBorder="1" applyAlignment="1">
      <alignment/>
    </xf>
    <xf numFmtId="0" fontId="21" fillId="0" borderId="32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4" fillId="0" borderId="11" xfId="0" applyFont="1" applyBorder="1" applyAlignment="1">
      <alignment horizontal="left"/>
    </xf>
    <xf numFmtId="0" fontId="23" fillId="0" borderId="11" xfId="0" applyFont="1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2" xfId="0" applyBorder="1" applyAlignment="1">
      <alignment horizontal="center"/>
    </xf>
    <xf numFmtId="0" fontId="5" fillId="0" borderId="29" xfId="0" applyFont="1" applyBorder="1" applyAlignment="1">
      <alignment horizontal="left" vertical="center" wrapText="1"/>
    </xf>
    <xf numFmtId="0" fontId="21" fillId="0" borderId="35" xfId="0" applyFont="1" applyBorder="1" applyAlignment="1">
      <alignment horizontal="left" vertical="center" wrapText="1"/>
    </xf>
    <xf numFmtId="0" fontId="21" fillId="0" borderId="36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39" xfId="0" applyFont="1" applyBorder="1" applyAlignment="1">
      <alignment horizontal="left" vertical="center" wrapText="1"/>
    </xf>
    <xf numFmtId="0" fontId="5" fillId="0" borderId="40" xfId="0" applyFont="1" applyBorder="1" applyAlignment="1">
      <alignment horizontal="left" vertical="center" wrapText="1"/>
    </xf>
    <xf numFmtId="0" fontId="0" fillId="0" borderId="12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15" fillId="0" borderId="12" xfId="0" applyFont="1" applyBorder="1" applyAlignment="1">
      <alignment vertical="top" wrapText="1"/>
    </xf>
    <xf numFmtId="0" fontId="22" fillId="0" borderId="16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1" fillId="0" borderId="2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1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1" fillId="0" borderId="26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/>
    </xf>
    <xf numFmtId="0" fontId="21" fillId="0" borderId="26" xfId="0" applyFont="1" applyBorder="1" applyAlignment="1">
      <alignment vertical="center"/>
    </xf>
    <xf numFmtId="0" fontId="21" fillId="0" borderId="13" xfId="0" applyFont="1" applyBorder="1" applyAlignment="1">
      <alignment vertical="center"/>
    </xf>
    <xf numFmtId="0" fontId="10" fillId="0" borderId="29" xfId="0" applyFont="1" applyBorder="1" applyAlignment="1">
      <alignment horizontal="left" vertical="center"/>
    </xf>
    <xf numFmtId="0" fontId="28" fillId="0" borderId="35" xfId="0" applyFont="1" applyBorder="1" applyAlignment="1">
      <alignment horizontal="left" vertical="center"/>
    </xf>
    <xf numFmtId="0" fontId="21" fillId="0" borderId="35" xfId="0" applyFont="1" applyBorder="1" applyAlignment="1">
      <alignment horizontal="left"/>
    </xf>
    <xf numFmtId="0" fontId="21" fillId="0" borderId="36" xfId="0" applyFont="1" applyBorder="1" applyAlignment="1">
      <alignment horizontal="left"/>
    </xf>
    <xf numFmtId="0" fontId="1" fillId="0" borderId="13" xfId="0" applyFont="1" applyBorder="1" applyAlignment="1">
      <alignment horizontal="center" vertical="center"/>
    </xf>
    <xf numFmtId="0" fontId="21" fillId="0" borderId="33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center" wrapText="1"/>
    </xf>
    <xf numFmtId="0" fontId="1" fillId="0" borderId="41" xfId="0" applyFont="1" applyBorder="1" applyAlignment="1">
      <alignment vertical="center" wrapText="1"/>
    </xf>
    <xf numFmtId="0" fontId="1" fillId="0" borderId="42" xfId="0" applyFont="1" applyBorder="1" applyAlignment="1">
      <alignment vertical="center" wrapText="1"/>
    </xf>
    <xf numFmtId="0" fontId="0" fillId="0" borderId="33" xfId="0" applyBorder="1" applyAlignment="1">
      <alignment horizontal="center" wrapText="1"/>
    </xf>
    <xf numFmtId="0" fontId="15" fillId="0" borderId="20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4" fillId="0" borderId="16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left" vertical="center" wrapText="1"/>
    </xf>
    <xf numFmtId="0" fontId="21" fillId="0" borderId="35" xfId="0" applyFont="1" applyBorder="1" applyAlignment="1">
      <alignment/>
    </xf>
    <xf numFmtId="0" fontId="21" fillId="0" borderId="36" xfId="0" applyFont="1" applyBorder="1" applyAlignment="1">
      <alignment/>
    </xf>
    <xf numFmtId="0" fontId="1" fillId="0" borderId="26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1" fillId="0" borderId="26" xfId="0" applyFont="1" applyFill="1" applyBorder="1" applyAlignment="1">
      <alignment horizontal="center" vertical="center" wrapText="1"/>
    </xf>
    <xf numFmtId="201" fontId="14" fillId="0" borderId="20" xfId="0" applyNumberFormat="1" applyFont="1" applyBorder="1" applyAlignment="1">
      <alignment vertical="center" wrapText="1"/>
    </xf>
    <xf numFmtId="201" fontId="14" fillId="0" borderId="32" xfId="0" applyNumberFormat="1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9" xfId="0" applyBorder="1" applyAlignment="1">
      <alignment horizontal="center" vertical="top" wrapText="1"/>
    </xf>
    <xf numFmtId="0" fontId="0" fillId="0" borderId="11" xfId="0" applyBorder="1" applyAlignment="1">
      <alignment horizontal="left"/>
    </xf>
    <xf numFmtId="201" fontId="19" fillId="0" borderId="0" xfId="0" applyNumberFormat="1" applyFont="1" applyBorder="1" applyAlignment="1">
      <alignment horizontal="left" vertical="center" wrapText="1"/>
    </xf>
    <xf numFmtId="201" fontId="2" fillId="0" borderId="0" xfId="0" applyNumberFormat="1" applyFont="1" applyBorder="1" applyAlignment="1">
      <alignment horizontal="left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left" vertical="center" wrapText="1"/>
    </xf>
    <xf numFmtId="0" fontId="1" fillId="0" borderId="29" xfId="0" applyFont="1" applyBorder="1" applyAlignment="1">
      <alignment vertical="center" wrapText="1"/>
    </xf>
    <xf numFmtId="0" fontId="1" fillId="0" borderId="36" xfId="0" applyFont="1" applyBorder="1" applyAlignment="1">
      <alignment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201" fontId="11" fillId="0" borderId="16" xfId="0" applyNumberFormat="1" applyFont="1" applyBorder="1" applyAlignment="1">
      <alignment horizontal="left" vertical="center" wrapText="1"/>
    </xf>
    <xf numFmtId="201" fontId="11" fillId="0" borderId="26" xfId="0" applyNumberFormat="1" applyFont="1" applyBorder="1" applyAlignment="1">
      <alignment horizontal="left" vertical="center" wrapText="1"/>
    </xf>
    <xf numFmtId="0" fontId="15" fillId="0" borderId="29" xfId="0" applyFont="1" applyBorder="1" applyAlignment="1">
      <alignment horizontal="left" vertical="center" wrapText="1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19" xfId="0" applyFont="1" applyBorder="1" applyAlignment="1">
      <alignment horizontal="left" vertical="center" wrapText="1"/>
    </xf>
    <xf numFmtId="201" fontId="11" fillId="0" borderId="0" xfId="0" applyNumberFormat="1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2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8" xfId="0" applyBorder="1" applyAlignment="1">
      <alignment/>
    </xf>
    <xf numFmtId="0" fontId="0" fillId="0" borderId="18" xfId="0" applyBorder="1" applyAlignment="1">
      <alignment vertical="center"/>
    </xf>
    <xf numFmtId="201" fontId="14" fillId="0" borderId="12" xfId="0" applyNumberFormat="1" applyFont="1" applyBorder="1" applyAlignment="1">
      <alignment vertical="center" wrapText="1"/>
    </xf>
    <xf numFmtId="0" fontId="0" fillId="0" borderId="12" xfId="0" applyBorder="1" applyAlignment="1">
      <alignment/>
    </xf>
    <xf numFmtId="0" fontId="5" fillId="0" borderId="22" xfId="0" applyFont="1" applyFill="1" applyBorder="1" applyAlignment="1">
      <alignment horizontal="left" vertical="center" wrapText="1"/>
    </xf>
    <xf numFmtId="0" fontId="5" fillId="0" borderId="39" xfId="0" applyFont="1" applyFill="1" applyBorder="1" applyAlignment="1">
      <alignment horizontal="left" vertical="center" wrapText="1"/>
    </xf>
    <xf numFmtId="0" fontId="0" fillId="0" borderId="39" xfId="0" applyBorder="1" applyAlignment="1">
      <alignment wrapText="1"/>
    </xf>
    <xf numFmtId="0" fontId="0" fillId="0" borderId="40" xfId="0" applyBorder="1" applyAlignment="1">
      <alignment wrapText="1"/>
    </xf>
    <xf numFmtId="0" fontId="11" fillId="0" borderId="25" xfId="0" applyFont="1" applyFill="1" applyBorder="1" applyAlignment="1">
      <alignment horizontal="left" vertical="center" wrapText="1"/>
    </xf>
    <xf numFmtId="0" fontId="0" fillId="0" borderId="31" xfId="0" applyFill="1" applyBorder="1" applyAlignment="1">
      <alignment horizontal="left" wrapText="1"/>
    </xf>
    <xf numFmtId="0" fontId="0" fillId="0" borderId="23" xfId="0" applyFill="1" applyBorder="1" applyAlignment="1">
      <alignment horizontal="left" wrapText="1"/>
    </xf>
    <xf numFmtId="0" fontId="0" fillId="0" borderId="16" xfId="0" applyBorder="1" applyAlignment="1">
      <alignment horizontal="center" vertical="center" wrapText="1"/>
    </xf>
    <xf numFmtId="0" fontId="11" fillId="0" borderId="16" xfId="0" applyFont="1" applyBorder="1" applyAlignment="1">
      <alignment vertical="center" wrapText="1"/>
    </xf>
    <xf numFmtId="0" fontId="0" fillId="0" borderId="13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26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5" fillId="0" borderId="16" xfId="0" applyFont="1" applyBorder="1" applyAlignment="1">
      <alignment vertical="center" wrapText="1"/>
    </xf>
    <xf numFmtId="0" fontId="1" fillId="0" borderId="20" xfId="0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top" wrapText="1"/>
    </xf>
    <xf numFmtId="201" fontId="1" fillId="0" borderId="18" xfId="0" applyNumberFormat="1" applyFont="1" applyBorder="1" applyAlignment="1">
      <alignment vertical="center" wrapText="1"/>
    </xf>
    <xf numFmtId="201" fontId="10" fillId="0" borderId="12" xfId="0" applyNumberFormat="1" applyFont="1" applyBorder="1" applyAlignment="1">
      <alignment vertical="center" wrapText="1"/>
    </xf>
    <xf numFmtId="0" fontId="1" fillId="0" borderId="21" xfId="0" applyFont="1" applyBorder="1" applyAlignment="1">
      <alignment horizontal="left" vertical="center" wrapText="1"/>
    </xf>
    <xf numFmtId="0" fontId="10" fillId="0" borderId="16" xfId="0" applyFont="1" applyBorder="1" applyAlignment="1">
      <alignment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39" xfId="0" applyFont="1" applyBorder="1" applyAlignment="1">
      <alignment horizontal="left" vertical="center" wrapText="1"/>
    </xf>
    <xf numFmtId="0" fontId="1" fillId="0" borderId="40" xfId="0" applyFont="1" applyBorder="1" applyAlignment="1">
      <alignment horizontal="left" vertical="center" wrapText="1"/>
    </xf>
    <xf numFmtId="0" fontId="10" fillId="0" borderId="29" xfId="0" applyFont="1" applyBorder="1" applyAlignment="1">
      <alignment horizontal="center" vertical="center" wrapText="1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10" fillId="0" borderId="29" xfId="0" applyFont="1" applyBorder="1" applyAlignment="1">
      <alignment horizontal="left" vertical="center" wrapText="1"/>
    </xf>
    <xf numFmtId="0" fontId="0" fillId="0" borderId="35" xfId="0" applyBorder="1" applyAlignment="1">
      <alignment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33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0" fillId="0" borderId="11" xfId="0" applyBorder="1" applyAlignment="1">
      <alignment horizontal="left" wrapText="1"/>
    </xf>
    <xf numFmtId="0" fontId="8" fillId="0" borderId="22" xfId="0" applyFont="1" applyBorder="1" applyAlignment="1">
      <alignment horizontal="left" vertical="center" wrapText="1"/>
    </xf>
    <xf numFmtId="0" fontId="8" fillId="0" borderId="39" xfId="0" applyFont="1" applyBorder="1" applyAlignment="1">
      <alignment horizontal="left" vertical="center" wrapText="1"/>
    </xf>
    <xf numFmtId="0" fontId="8" fillId="0" borderId="40" xfId="0" applyFont="1" applyBorder="1" applyAlignment="1">
      <alignment horizontal="left" vertical="center" wrapText="1"/>
    </xf>
    <xf numFmtId="0" fontId="24" fillId="0" borderId="35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0" fillId="0" borderId="39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left" wrapText="1"/>
    </xf>
    <xf numFmtId="0" fontId="0" fillId="0" borderId="13" xfId="0" applyFont="1" applyBorder="1" applyAlignment="1">
      <alignment wrapText="1"/>
    </xf>
    <xf numFmtId="0" fontId="0" fillId="0" borderId="26" xfId="0" applyFont="1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32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6"/>
  <sheetViews>
    <sheetView tabSelected="1" zoomScalePageLayoutView="0" workbookViewId="0" topLeftCell="A64">
      <selection activeCell="M73" sqref="M73"/>
    </sheetView>
  </sheetViews>
  <sheetFormatPr defaultColWidth="9.140625" defaultRowHeight="12.75"/>
  <cols>
    <col min="1" max="1" width="3.7109375" style="0" customWidth="1"/>
    <col min="2" max="18" width="10.7109375" style="0" customWidth="1"/>
  </cols>
  <sheetData>
    <row r="1" spans="1:20" ht="12.75">
      <c r="A1" s="1"/>
      <c r="K1" s="4"/>
      <c r="L1" s="364" t="s">
        <v>11</v>
      </c>
      <c r="M1" s="364"/>
      <c r="Q1" s="6"/>
      <c r="R1" s="6"/>
      <c r="S1" s="6"/>
      <c r="T1" s="6"/>
    </row>
    <row r="2" spans="1:20" ht="12.75">
      <c r="A2" s="1"/>
      <c r="K2" s="5"/>
      <c r="L2" s="57" t="s">
        <v>176</v>
      </c>
      <c r="M2" s="57"/>
      <c r="Q2" s="6"/>
      <c r="R2" s="6"/>
      <c r="S2" s="6"/>
      <c r="T2" s="6"/>
    </row>
    <row r="3" spans="1:20" ht="12.75">
      <c r="A3" s="1"/>
      <c r="K3" s="5"/>
      <c r="L3" s="57" t="s">
        <v>186</v>
      </c>
      <c r="M3" s="57"/>
      <c r="Q3" s="6"/>
      <c r="R3" s="6"/>
      <c r="S3" s="6"/>
      <c r="T3" s="6"/>
    </row>
    <row r="4" spans="1:14" ht="12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 t="s">
        <v>187</v>
      </c>
      <c r="M4" s="3"/>
      <c r="N4" s="3"/>
    </row>
    <row r="5" spans="1:14" ht="7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6" ht="13.5" customHeight="1">
      <c r="A6" s="355" t="s">
        <v>40</v>
      </c>
      <c r="B6" s="355"/>
      <c r="C6" s="355"/>
      <c r="D6" s="355"/>
      <c r="E6" s="355"/>
      <c r="F6" s="355"/>
      <c r="G6" s="355"/>
      <c r="H6" s="355"/>
      <c r="I6" s="355"/>
      <c r="J6" s="355"/>
      <c r="K6" s="355"/>
      <c r="L6" s="355"/>
      <c r="M6" s="355"/>
      <c r="N6" s="355"/>
      <c r="O6" s="12"/>
      <c r="P6" s="12"/>
    </row>
    <row r="7" spans="1:16" ht="13.5" customHeight="1">
      <c r="A7" s="355" t="s">
        <v>188</v>
      </c>
      <c r="B7" s="355"/>
      <c r="C7" s="355"/>
      <c r="D7" s="355"/>
      <c r="E7" s="355"/>
      <c r="F7" s="355"/>
      <c r="G7" s="355"/>
      <c r="H7" s="355"/>
      <c r="I7" s="355"/>
      <c r="J7" s="355"/>
      <c r="K7" s="355"/>
      <c r="L7" s="355"/>
      <c r="M7" s="355"/>
      <c r="N7" s="355"/>
      <c r="O7" s="12"/>
      <c r="P7" s="12"/>
    </row>
    <row r="8" spans="1:16" ht="7.5" customHeight="1">
      <c r="A8" s="23"/>
      <c r="B8" s="23"/>
      <c r="C8" s="23"/>
      <c r="D8" s="23"/>
      <c r="E8" s="23"/>
      <c r="F8" s="24"/>
      <c r="G8" s="25"/>
      <c r="H8" s="25"/>
      <c r="I8" s="25"/>
      <c r="J8" s="25"/>
      <c r="K8" s="24"/>
      <c r="L8" s="23"/>
      <c r="M8" s="23"/>
      <c r="N8" s="23"/>
      <c r="O8" s="12"/>
      <c r="P8" s="12"/>
    </row>
    <row r="9" spans="1:14" ht="17.25" customHeight="1">
      <c r="A9" s="13" t="s">
        <v>28</v>
      </c>
      <c r="B9" s="260" t="s">
        <v>180</v>
      </c>
      <c r="C9" s="29"/>
      <c r="D9" s="109" t="s">
        <v>48</v>
      </c>
      <c r="E9" s="116"/>
      <c r="F9" s="116"/>
      <c r="G9" s="116"/>
      <c r="H9" s="116"/>
      <c r="I9" s="116"/>
      <c r="J9" s="116"/>
      <c r="K9" s="116"/>
      <c r="L9" s="116"/>
      <c r="M9" s="29"/>
      <c r="N9" s="13"/>
    </row>
    <row r="10" spans="1:14" ht="12.75">
      <c r="A10" s="3" t="s">
        <v>12</v>
      </c>
      <c r="B10" s="3"/>
      <c r="C10" s="3"/>
      <c r="D10" s="302" t="s">
        <v>30</v>
      </c>
      <c r="E10" s="302"/>
      <c r="F10" s="302"/>
      <c r="G10" s="302"/>
      <c r="H10" s="302"/>
      <c r="I10" s="302"/>
      <c r="J10" s="302"/>
      <c r="K10" s="302"/>
      <c r="L10" s="302"/>
      <c r="M10" s="33"/>
      <c r="N10" s="3"/>
    </row>
    <row r="11" spans="1:14" ht="7.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ht="17.25" customHeight="1">
      <c r="A12" s="3" t="s">
        <v>29</v>
      </c>
      <c r="B12" s="260" t="s">
        <v>181</v>
      </c>
      <c r="D12" s="109" t="s">
        <v>48</v>
      </c>
      <c r="E12" s="116"/>
      <c r="F12" s="116"/>
      <c r="G12" s="116"/>
      <c r="H12" s="116"/>
      <c r="I12" s="116"/>
      <c r="J12" s="116"/>
      <c r="K12" s="116"/>
      <c r="L12" s="116"/>
      <c r="M12" s="29"/>
      <c r="N12" s="3"/>
    </row>
    <row r="13" spans="1:14" ht="12.75">
      <c r="A13" s="3" t="s">
        <v>13</v>
      </c>
      <c r="B13" s="3"/>
      <c r="C13" s="3"/>
      <c r="D13" s="302" t="s">
        <v>31</v>
      </c>
      <c r="E13" s="302"/>
      <c r="F13" s="302"/>
      <c r="G13" s="302"/>
      <c r="H13" s="302"/>
      <c r="I13" s="302"/>
      <c r="J13" s="302"/>
      <c r="K13" s="302"/>
      <c r="L13" s="302"/>
      <c r="M13" s="34"/>
      <c r="N13" s="3"/>
    </row>
    <row r="14" spans="1:14" ht="7.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27.75" customHeight="1">
      <c r="A15" s="17" t="s">
        <v>32</v>
      </c>
      <c r="B15" s="261" t="s">
        <v>185</v>
      </c>
      <c r="C15" s="30" t="s">
        <v>52</v>
      </c>
      <c r="D15" s="365" t="s">
        <v>33</v>
      </c>
      <c r="E15" s="365"/>
      <c r="F15" s="365"/>
      <c r="G15" s="365"/>
      <c r="H15" s="365"/>
      <c r="I15" s="365"/>
      <c r="J15" s="365"/>
      <c r="K15" s="365"/>
      <c r="L15" s="365"/>
      <c r="M15" s="366"/>
      <c r="N15" s="32"/>
    </row>
    <row r="16" spans="1:14" ht="12.75">
      <c r="A16" s="3" t="s">
        <v>189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 ht="7.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6" ht="15" customHeight="1">
      <c r="A18" s="11" t="s">
        <v>37</v>
      </c>
      <c r="B18" s="342" t="s">
        <v>190</v>
      </c>
      <c r="C18" s="342"/>
      <c r="D18" s="342"/>
      <c r="E18" s="342"/>
      <c r="F18" s="342"/>
      <c r="G18" s="342"/>
      <c r="H18" s="342"/>
      <c r="I18" s="342"/>
      <c r="J18" s="342"/>
      <c r="K18" s="342"/>
      <c r="L18" s="342"/>
      <c r="M18" s="342"/>
      <c r="N18" s="342"/>
      <c r="O18" s="11"/>
      <c r="P18" s="11"/>
    </row>
    <row r="19" spans="1:14" ht="12.75" customHeight="1">
      <c r="A19" s="3"/>
      <c r="B19" s="3"/>
      <c r="C19" s="3"/>
      <c r="D19" s="3"/>
      <c r="E19" s="3"/>
      <c r="F19" s="3"/>
      <c r="G19" s="3"/>
      <c r="H19" s="3"/>
      <c r="I19" s="3"/>
      <c r="J19" s="124" t="s">
        <v>193</v>
      </c>
      <c r="K19" s="6"/>
      <c r="L19" s="3"/>
      <c r="M19" s="302"/>
      <c r="N19" s="302"/>
    </row>
    <row r="20" spans="1:15" s="75" customFormat="1" ht="25.5" customHeight="1">
      <c r="A20" s="73"/>
      <c r="B20" s="300" t="s">
        <v>191</v>
      </c>
      <c r="C20" s="347"/>
      <c r="D20" s="347"/>
      <c r="E20" s="358" t="s">
        <v>42</v>
      </c>
      <c r="F20" s="358"/>
      <c r="G20" s="358"/>
      <c r="H20" s="358" t="s">
        <v>41</v>
      </c>
      <c r="I20" s="358"/>
      <c r="J20" s="358"/>
      <c r="K20" s="28"/>
      <c r="L20" s="303"/>
      <c r="M20" s="303"/>
      <c r="N20" s="303"/>
      <c r="O20" s="74"/>
    </row>
    <row r="21" spans="1:15" s="75" customFormat="1" ht="25.5" customHeight="1">
      <c r="A21" s="73"/>
      <c r="B21" s="67" t="s">
        <v>15</v>
      </c>
      <c r="C21" s="67" t="s">
        <v>16</v>
      </c>
      <c r="D21" s="88" t="s">
        <v>192</v>
      </c>
      <c r="E21" s="67" t="s">
        <v>15</v>
      </c>
      <c r="F21" s="67" t="s">
        <v>16</v>
      </c>
      <c r="G21" s="88" t="s">
        <v>192</v>
      </c>
      <c r="H21" s="8" t="s">
        <v>15</v>
      </c>
      <c r="I21" s="8" t="s">
        <v>16</v>
      </c>
      <c r="J21" s="89" t="s">
        <v>192</v>
      </c>
      <c r="K21" s="28"/>
      <c r="L21" s="28"/>
      <c r="M21" s="28"/>
      <c r="N21" s="28"/>
      <c r="O21" s="74"/>
    </row>
    <row r="22" spans="1:15" ht="13.5" customHeight="1" thickBot="1">
      <c r="A22" s="3"/>
      <c r="B22" s="76">
        <v>1</v>
      </c>
      <c r="C22" s="76">
        <v>2</v>
      </c>
      <c r="D22" s="76">
        <v>3</v>
      </c>
      <c r="E22" s="76">
        <v>4</v>
      </c>
      <c r="F22" s="76">
        <v>5</v>
      </c>
      <c r="G22" s="76">
        <v>6</v>
      </c>
      <c r="H22" s="77">
        <v>7</v>
      </c>
      <c r="I22" s="77">
        <v>8</v>
      </c>
      <c r="J22" s="77">
        <v>9</v>
      </c>
      <c r="K22" s="9"/>
      <c r="L22" s="9"/>
      <c r="M22" s="9"/>
      <c r="N22" s="9"/>
      <c r="O22" s="6"/>
    </row>
    <row r="23" spans="1:15" s="98" customFormat="1" ht="21.75" customHeight="1" thickTop="1">
      <c r="A23" s="17"/>
      <c r="B23" s="171">
        <f>H36</f>
        <v>108736249</v>
      </c>
      <c r="C23" s="171">
        <f>I36</f>
        <v>8947890.14</v>
      </c>
      <c r="D23" s="172">
        <f>SUM(B23:C23)</f>
        <v>117684139.14</v>
      </c>
      <c r="E23" s="171">
        <f>K36</f>
        <v>104033246</v>
      </c>
      <c r="F23" s="171">
        <f>L36</f>
        <v>8932346</v>
      </c>
      <c r="G23" s="173">
        <f>SUM(E23:F23)</f>
        <v>112965592</v>
      </c>
      <c r="H23" s="174">
        <f>E23-B23</f>
        <v>-4703003</v>
      </c>
      <c r="I23" s="174">
        <f>F23-C23</f>
        <v>-15544.140000000596</v>
      </c>
      <c r="J23" s="173">
        <f>G23-D23</f>
        <v>-4718547.140000001</v>
      </c>
      <c r="K23" s="105"/>
      <c r="L23" s="105"/>
      <c r="M23" s="105"/>
      <c r="N23" s="105"/>
      <c r="O23" s="97"/>
    </row>
    <row r="24" spans="1:14" ht="7.5" customHeight="1">
      <c r="A24" s="3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</row>
    <row r="25" spans="1:14" ht="14.25" customHeight="1">
      <c r="A25" s="3" t="s">
        <v>36</v>
      </c>
      <c r="B25" s="350" t="s">
        <v>194</v>
      </c>
      <c r="C25" s="350"/>
      <c r="D25" s="350"/>
      <c r="E25" s="350"/>
      <c r="F25" s="350"/>
      <c r="G25" s="350"/>
      <c r="H25" s="350"/>
      <c r="I25" s="350"/>
      <c r="J25" s="350"/>
      <c r="K25" s="350"/>
      <c r="L25" s="350"/>
      <c r="M25" s="350"/>
      <c r="N25" s="3"/>
    </row>
    <row r="26" spans="1:16" ht="12.75" customHeight="1">
      <c r="A26" s="2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63" t="s">
        <v>193</v>
      </c>
      <c r="N26" s="363"/>
      <c r="O26" s="6"/>
      <c r="P26" s="6"/>
    </row>
    <row r="27" spans="1:16" s="75" customFormat="1" ht="25.5" customHeight="1">
      <c r="A27" s="358" t="s">
        <v>14</v>
      </c>
      <c r="B27" s="304" t="s">
        <v>196</v>
      </c>
      <c r="C27" s="305"/>
      <c r="D27" s="305"/>
      <c r="E27" s="305"/>
      <c r="F27" s="305"/>
      <c r="G27" s="306"/>
      <c r="H27" s="304" t="s">
        <v>191</v>
      </c>
      <c r="I27" s="356"/>
      <c r="J27" s="357"/>
      <c r="K27" s="300" t="s">
        <v>195</v>
      </c>
      <c r="L27" s="347"/>
      <c r="M27" s="348"/>
      <c r="N27" s="327" t="s">
        <v>41</v>
      </c>
      <c r="O27" s="327"/>
      <c r="P27" s="327"/>
    </row>
    <row r="28" spans="1:16" s="75" customFormat="1" ht="27" customHeight="1">
      <c r="A28" s="358"/>
      <c r="B28" s="307"/>
      <c r="C28" s="308"/>
      <c r="D28" s="308"/>
      <c r="E28" s="308"/>
      <c r="F28" s="308"/>
      <c r="G28" s="309"/>
      <c r="H28" s="8" t="s">
        <v>15</v>
      </c>
      <c r="I28" s="8" t="s">
        <v>16</v>
      </c>
      <c r="J28" s="88" t="s">
        <v>192</v>
      </c>
      <c r="K28" s="8" t="s">
        <v>15</v>
      </c>
      <c r="L28" s="8" t="s">
        <v>16</v>
      </c>
      <c r="M28" s="88" t="s">
        <v>192</v>
      </c>
      <c r="N28" s="8" t="s">
        <v>15</v>
      </c>
      <c r="O28" s="8" t="s">
        <v>16</v>
      </c>
      <c r="P28" s="89" t="s">
        <v>192</v>
      </c>
    </row>
    <row r="29" spans="1:16" ht="13.5" thickBot="1">
      <c r="A29" s="79">
        <v>1</v>
      </c>
      <c r="B29" s="312">
        <v>2</v>
      </c>
      <c r="C29" s="317"/>
      <c r="D29" s="317"/>
      <c r="E29" s="317"/>
      <c r="F29" s="317"/>
      <c r="G29" s="318"/>
      <c r="H29" s="79">
        <v>3</v>
      </c>
      <c r="I29" s="79">
        <v>4</v>
      </c>
      <c r="J29" s="77">
        <v>5</v>
      </c>
      <c r="K29" s="79">
        <v>6</v>
      </c>
      <c r="L29" s="79">
        <v>7</v>
      </c>
      <c r="M29" s="77">
        <v>8</v>
      </c>
      <c r="N29" s="79">
        <v>9</v>
      </c>
      <c r="O29" s="79">
        <v>10</v>
      </c>
      <c r="P29" s="77">
        <v>11</v>
      </c>
    </row>
    <row r="30" spans="1:16" s="98" customFormat="1" ht="15" customHeight="1" thickTop="1">
      <c r="A30" s="8">
        <v>1</v>
      </c>
      <c r="B30" s="328" t="s">
        <v>303</v>
      </c>
      <c r="C30" s="329"/>
      <c r="D30" s="329"/>
      <c r="E30" s="329"/>
      <c r="F30" s="330"/>
      <c r="G30" s="331"/>
      <c r="H30" s="96">
        <v>80026528</v>
      </c>
      <c r="I30" s="96"/>
      <c r="J30" s="212">
        <f aca="true" t="shared" si="0" ref="J30:J35">SUM(H30:I30)</f>
        <v>80026528</v>
      </c>
      <c r="K30" s="96">
        <v>76938957</v>
      </c>
      <c r="L30" s="248"/>
      <c r="M30" s="212">
        <f aca="true" t="shared" si="1" ref="M30:M35">SUM(K30:L30)</f>
        <v>76938957</v>
      </c>
      <c r="N30" s="41">
        <f aca="true" t="shared" si="2" ref="N30:N35">K30-H30</f>
        <v>-3087571</v>
      </c>
      <c r="O30" s="41">
        <f aca="true" t="shared" si="3" ref="O30:O35">L30-I30</f>
        <v>0</v>
      </c>
      <c r="P30" s="212">
        <f aca="true" t="shared" si="4" ref="P30:P35">SUM(N30:O30)</f>
        <v>-3087571</v>
      </c>
    </row>
    <row r="31" spans="1:16" s="98" customFormat="1" ht="24.75" customHeight="1">
      <c r="A31" s="8">
        <v>2</v>
      </c>
      <c r="B31" s="328" t="s">
        <v>300</v>
      </c>
      <c r="C31" s="329"/>
      <c r="D31" s="329"/>
      <c r="E31" s="329"/>
      <c r="F31" s="330"/>
      <c r="G31" s="331"/>
      <c r="H31" s="96">
        <v>23825765</v>
      </c>
      <c r="I31" s="96">
        <v>501366.14</v>
      </c>
      <c r="J31" s="212">
        <f t="shared" si="0"/>
        <v>24327131.14</v>
      </c>
      <c r="K31" s="96">
        <v>22212550</v>
      </c>
      <c r="L31" s="248">
        <v>498196</v>
      </c>
      <c r="M31" s="212">
        <f t="shared" si="1"/>
        <v>22710746</v>
      </c>
      <c r="N31" s="41">
        <f t="shared" si="2"/>
        <v>-1613215</v>
      </c>
      <c r="O31" s="41">
        <f t="shared" si="3"/>
        <v>-3170.140000000014</v>
      </c>
      <c r="P31" s="212">
        <f t="shared" si="4"/>
        <v>-1616385.1400000001</v>
      </c>
    </row>
    <row r="32" spans="1:16" s="98" customFormat="1" ht="15" customHeight="1">
      <c r="A32" s="8">
        <v>3</v>
      </c>
      <c r="B32" s="328" t="s">
        <v>301</v>
      </c>
      <c r="C32" s="329"/>
      <c r="D32" s="329"/>
      <c r="E32" s="329"/>
      <c r="F32" s="330"/>
      <c r="G32" s="331"/>
      <c r="H32" s="96">
        <v>4878956</v>
      </c>
      <c r="I32" s="96">
        <v>1929658</v>
      </c>
      <c r="J32" s="212">
        <f t="shared" si="0"/>
        <v>6808614</v>
      </c>
      <c r="K32" s="96">
        <v>4876739</v>
      </c>
      <c r="L32" s="248">
        <v>1929385</v>
      </c>
      <c r="M32" s="212">
        <f t="shared" si="1"/>
        <v>6806124</v>
      </c>
      <c r="N32" s="41">
        <f t="shared" si="2"/>
        <v>-2217</v>
      </c>
      <c r="O32" s="41">
        <f t="shared" si="3"/>
        <v>-273</v>
      </c>
      <c r="P32" s="212">
        <f t="shared" si="4"/>
        <v>-2490</v>
      </c>
    </row>
    <row r="33" spans="1:16" s="98" customFormat="1" ht="15" customHeight="1">
      <c r="A33" s="243">
        <v>4</v>
      </c>
      <c r="B33" s="328" t="s">
        <v>302</v>
      </c>
      <c r="C33" s="329"/>
      <c r="D33" s="329"/>
      <c r="E33" s="329"/>
      <c r="F33" s="330"/>
      <c r="G33" s="331"/>
      <c r="H33" s="126">
        <v>5000</v>
      </c>
      <c r="I33" s="126"/>
      <c r="J33" s="212">
        <f t="shared" si="0"/>
        <v>5000</v>
      </c>
      <c r="K33" s="126">
        <v>5000</v>
      </c>
      <c r="L33" s="259"/>
      <c r="M33" s="212">
        <f t="shared" si="1"/>
        <v>5000</v>
      </c>
      <c r="N33" s="41">
        <f t="shared" si="2"/>
        <v>0</v>
      </c>
      <c r="O33" s="41">
        <f t="shared" si="3"/>
        <v>0</v>
      </c>
      <c r="P33" s="212">
        <f t="shared" si="4"/>
        <v>0</v>
      </c>
    </row>
    <row r="34" spans="1:16" s="98" customFormat="1" ht="15" customHeight="1">
      <c r="A34" s="26">
        <v>5</v>
      </c>
      <c r="B34" s="328" t="s">
        <v>304</v>
      </c>
      <c r="C34" s="329"/>
      <c r="D34" s="329"/>
      <c r="E34" s="329"/>
      <c r="F34" s="330"/>
      <c r="G34" s="331"/>
      <c r="H34" s="96"/>
      <c r="I34" s="96">
        <v>2388392</v>
      </c>
      <c r="J34" s="212">
        <f t="shared" si="0"/>
        <v>2388392</v>
      </c>
      <c r="K34" s="96"/>
      <c r="L34" s="248">
        <v>2377368</v>
      </c>
      <c r="M34" s="212">
        <f t="shared" si="1"/>
        <v>2377368</v>
      </c>
      <c r="N34" s="41">
        <f t="shared" si="2"/>
        <v>0</v>
      </c>
      <c r="O34" s="41">
        <f t="shared" si="3"/>
        <v>-11024</v>
      </c>
      <c r="P34" s="212">
        <f t="shared" si="4"/>
        <v>-11024</v>
      </c>
    </row>
    <row r="35" spans="1:16" s="98" customFormat="1" ht="15" customHeight="1" thickBot="1">
      <c r="A35" s="258">
        <v>6</v>
      </c>
      <c r="B35" s="315" t="s">
        <v>305</v>
      </c>
      <c r="C35" s="316"/>
      <c r="D35" s="316"/>
      <c r="E35" s="316"/>
      <c r="F35" s="317"/>
      <c r="G35" s="318"/>
      <c r="H35" s="247"/>
      <c r="I35" s="249">
        <v>4128474</v>
      </c>
      <c r="J35" s="250">
        <f t="shared" si="0"/>
        <v>4128474</v>
      </c>
      <c r="K35" s="247"/>
      <c r="L35" s="249">
        <v>4127397</v>
      </c>
      <c r="M35" s="250">
        <f t="shared" si="1"/>
        <v>4127397</v>
      </c>
      <c r="N35" s="181">
        <f t="shared" si="2"/>
        <v>0</v>
      </c>
      <c r="O35" s="181">
        <f t="shared" si="3"/>
        <v>-1077</v>
      </c>
      <c r="P35" s="250">
        <f t="shared" si="4"/>
        <v>-1077</v>
      </c>
    </row>
    <row r="36" spans="1:16" s="72" customFormat="1" ht="21.75" customHeight="1" thickTop="1">
      <c r="A36" s="93"/>
      <c r="B36" s="359" t="s">
        <v>199</v>
      </c>
      <c r="C36" s="360"/>
      <c r="D36" s="360"/>
      <c r="E36" s="360"/>
      <c r="F36" s="308"/>
      <c r="G36" s="309"/>
      <c r="H36" s="176">
        <f aca="true" t="shared" si="5" ref="H36:P36">SUM(H30:H35)</f>
        <v>108736249</v>
      </c>
      <c r="I36" s="176">
        <f>SUM(I30:I35)</f>
        <v>8947890.14</v>
      </c>
      <c r="J36" s="176">
        <f t="shared" si="5"/>
        <v>117684139.14</v>
      </c>
      <c r="K36" s="176">
        <f t="shared" si="5"/>
        <v>104033246</v>
      </c>
      <c r="L36" s="217">
        <f t="shared" si="5"/>
        <v>8932346</v>
      </c>
      <c r="M36" s="176">
        <f t="shared" si="5"/>
        <v>112965592</v>
      </c>
      <c r="N36" s="176">
        <f t="shared" si="5"/>
        <v>-4703003</v>
      </c>
      <c r="O36" s="176">
        <f t="shared" si="5"/>
        <v>-15544.140000000014</v>
      </c>
      <c r="P36" s="176">
        <f t="shared" si="5"/>
        <v>-4718547.140000001</v>
      </c>
    </row>
    <row r="37" spans="1:16" s="72" customFormat="1" ht="54" customHeight="1">
      <c r="A37" s="332" t="s">
        <v>353</v>
      </c>
      <c r="B37" s="333"/>
      <c r="C37" s="333"/>
      <c r="D37" s="333"/>
      <c r="E37" s="333"/>
      <c r="F37" s="333"/>
      <c r="G37" s="333"/>
      <c r="H37" s="333"/>
      <c r="I37" s="333"/>
      <c r="J37" s="333"/>
      <c r="K37" s="333"/>
      <c r="L37" s="333"/>
      <c r="M37" s="333"/>
      <c r="N37" s="333"/>
      <c r="O37" s="334"/>
      <c r="P37" s="335"/>
    </row>
    <row r="38" spans="1:14" ht="7.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 ht="16.5" customHeight="1">
      <c r="A39" s="3" t="s">
        <v>44</v>
      </c>
      <c r="B39" s="342" t="s">
        <v>197</v>
      </c>
      <c r="C39" s="342"/>
      <c r="D39" s="342"/>
      <c r="E39" s="342"/>
      <c r="F39" s="342"/>
      <c r="G39" s="342"/>
      <c r="H39" s="342"/>
      <c r="I39" s="342"/>
      <c r="J39" s="342"/>
      <c r="K39" s="342"/>
      <c r="L39" s="342"/>
      <c r="M39" s="342"/>
      <c r="N39" s="342"/>
    </row>
    <row r="40" spans="1:16" ht="12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2"/>
      <c r="O40" s="6"/>
      <c r="P40" s="124" t="s">
        <v>193</v>
      </c>
    </row>
    <row r="41" spans="1:16" s="75" customFormat="1" ht="25.5" customHeight="1">
      <c r="A41" s="336" t="s">
        <v>198</v>
      </c>
      <c r="B41" s="337"/>
      <c r="C41" s="337"/>
      <c r="D41" s="337"/>
      <c r="E41" s="338"/>
      <c r="F41" s="304" t="s">
        <v>54</v>
      </c>
      <c r="G41" s="356"/>
      <c r="H41" s="357"/>
      <c r="I41" s="300" t="s">
        <v>43</v>
      </c>
      <c r="J41" s="347"/>
      <c r="K41" s="348"/>
      <c r="L41" s="327" t="s">
        <v>41</v>
      </c>
      <c r="M41" s="327"/>
      <c r="N41" s="327"/>
      <c r="O41" s="304" t="s">
        <v>53</v>
      </c>
      <c r="P41" s="357"/>
    </row>
    <row r="42" spans="1:16" s="75" customFormat="1" ht="25.5" customHeight="1">
      <c r="A42" s="339"/>
      <c r="B42" s="340"/>
      <c r="C42" s="340"/>
      <c r="D42" s="340"/>
      <c r="E42" s="341"/>
      <c r="F42" s="8" t="s">
        <v>17</v>
      </c>
      <c r="G42" s="8" t="s">
        <v>16</v>
      </c>
      <c r="H42" s="88" t="s">
        <v>192</v>
      </c>
      <c r="I42" s="8" t="s">
        <v>17</v>
      </c>
      <c r="J42" s="8" t="s">
        <v>16</v>
      </c>
      <c r="K42" s="88" t="s">
        <v>192</v>
      </c>
      <c r="L42" s="8" t="s">
        <v>17</v>
      </c>
      <c r="M42" s="8" t="s">
        <v>16</v>
      </c>
      <c r="N42" s="88" t="s">
        <v>192</v>
      </c>
      <c r="O42" s="361"/>
      <c r="P42" s="362"/>
    </row>
    <row r="43" spans="1:16" ht="13.5" thickBot="1">
      <c r="A43" s="312">
        <v>1</v>
      </c>
      <c r="B43" s="313"/>
      <c r="C43" s="313"/>
      <c r="D43" s="313"/>
      <c r="E43" s="314"/>
      <c r="F43" s="79">
        <v>2</v>
      </c>
      <c r="G43" s="79">
        <v>3</v>
      </c>
      <c r="H43" s="77">
        <v>4</v>
      </c>
      <c r="I43" s="79">
        <v>5</v>
      </c>
      <c r="J43" s="79">
        <v>6</v>
      </c>
      <c r="K43" s="77">
        <v>7</v>
      </c>
      <c r="L43" s="79">
        <v>8</v>
      </c>
      <c r="M43" s="79">
        <v>9</v>
      </c>
      <c r="N43" s="77">
        <v>10</v>
      </c>
      <c r="O43" s="312">
        <v>11</v>
      </c>
      <c r="P43" s="314"/>
    </row>
    <row r="44" spans="1:16" ht="30" customHeight="1" thickTop="1">
      <c r="A44" s="294" t="s">
        <v>203</v>
      </c>
      <c r="B44" s="295"/>
      <c r="C44" s="295"/>
      <c r="D44" s="295"/>
      <c r="E44" s="296"/>
      <c r="F44" s="127"/>
      <c r="G44" s="177"/>
      <c r="H44" s="176">
        <f>SUM(F44:G44)</f>
        <v>0</v>
      </c>
      <c r="I44" s="61"/>
      <c r="J44" s="61"/>
      <c r="K44" s="176">
        <f>SUM(I44:J44)</f>
        <v>0</v>
      </c>
      <c r="L44" s="61"/>
      <c r="M44" s="61">
        <f>J44-G44</f>
        <v>0</v>
      </c>
      <c r="N44" s="176">
        <f>SUM(L44:M44)</f>
        <v>0</v>
      </c>
      <c r="O44" s="374"/>
      <c r="P44" s="374"/>
    </row>
    <row r="45" spans="1:16" ht="45.75" customHeight="1">
      <c r="A45" s="319" t="s">
        <v>204</v>
      </c>
      <c r="B45" s="320"/>
      <c r="C45" s="320"/>
      <c r="D45" s="320"/>
      <c r="E45" s="321"/>
      <c r="F45" s="41">
        <v>689516</v>
      </c>
      <c r="G45" s="41"/>
      <c r="H45" s="180">
        <f>SUM(F45:G45)</f>
        <v>689516</v>
      </c>
      <c r="I45" s="41">
        <v>689516</v>
      </c>
      <c r="J45" s="41">
        <v>608849</v>
      </c>
      <c r="K45" s="180">
        <f>SUM(I45:J45)</f>
        <v>1298365</v>
      </c>
      <c r="L45" s="41">
        <f aca="true" t="shared" si="6" ref="L45:N46">I45-F45</f>
        <v>0</v>
      </c>
      <c r="M45" s="41">
        <f>J45-G45</f>
        <v>608849</v>
      </c>
      <c r="N45" s="180">
        <f t="shared" si="6"/>
        <v>608849</v>
      </c>
      <c r="O45" s="375" t="s">
        <v>265</v>
      </c>
      <c r="P45" s="375"/>
    </row>
    <row r="46" spans="1:16" ht="65.25" customHeight="1" thickBot="1">
      <c r="A46" s="297" t="s">
        <v>327</v>
      </c>
      <c r="B46" s="298"/>
      <c r="C46" s="298"/>
      <c r="D46" s="298"/>
      <c r="E46" s="299"/>
      <c r="F46" s="181">
        <v>2428341</v>
      </c>
      <c r="G46" s="181">
        <v>2309859</v>
      </c>
      <c r="H46" s="182">
        <f>SUM(F46:G46)</f>
        <v>4738200</v>
      </c>
      <c r="I46" s="181">
        <v>2373955</v>
      </c>
      <c r="J46" s="280">
        <v>2690527</v>
      </c>
      <c r="K46" s="182">
        <f>SUM(I46:J46)</f>
        <v>5064482</v>
      </c>
      <c r="L46" s="181">
        <f>I46-F46</f>
        <v>-54386</v>
      </c>
      <c r="M46" s="181">
        <f t="shared" si="6"/>
        <v>380668</v>
      </c>
      <c r="N46" s="182">
        <f t="shared" si="6"/>
        <v>326282</v>
      </c>
      <c r="O46" s="376" t="s">
        <v>145</v>
      </c>
      <c r="P46" s="376"/>
    </row>
    <row r="47" spans="1:16" ht="15.75" hidden="1" thickTop="1">
      <c r="A47" s="82"/>
      <c r="B47" s="83"/>
      <c r="C47" s="83"/>
      <c r="D47" s="83"/>
      <c r="E47" s="83"/>
      <c r="F47" s="183"/>
      <c r="G47" s="183"/>
      <c r="H47" s="184"/>
      <c r="I47" s="178"/>
      <c r="J47" s="178"/>
      <c r="K47" s="179"/>
      <c r="L47" s="61"/>
      <c r="M47" s="61"/>
      <c r="N47" s="176"/>
      <c r="O47" s="377"/>
      <c r="P47" s="377"/>
    </row>
    <row r="48" spans="1:16" s="90" customFormat="1" ht="24.75" customHeight="1" thickTop="1">
      <c r="A48" s="351" t="s">
        <v>199</v>
      </c>
      <c r="B48" s="352"/>
      <c r="C48" s="352"/>
      <c r="D48" s="352"/>
      <c r="E48" s="353"/>
      <c r="F48" s="180">
        <f aca="true" t="shared" si="7" ref="F48:N48">SUM(F44:F47)</f>
        <v>3117857</v>
      </c>
      <c r="G48" s="180">
        <f t="shared" si="7"/>
        <v>2309859</v>
      </c>
      <c r="H48" s="180">
        <f t="shared" si="7"/>
        <v>5427716</v>
      </c>
      <c r="I48" s="180">
        <f t="shared" si="7"/>
        <v>3063471</v>
      </c>
      <c r="J48" s="180">
        <f t="shared" si="7"/>
        <v>3299376</v>
      </c>
      <c r="K48" s="180">
        <f t="shared" si="7"/>
        <v>6362847</v>
      </c>
      <c r="L48" s="180">
        <f t="shared" si="7"/>
        <v>-54386</v>
      </c>
      <c r="M48" s="180">
        <f t="shared" si="7"/>
        <v>989517</v>
      </c>
      <c r="N48" s="180">
        <f t="shared" si="7"/>
        <v>935131</v>
      </c>
      <c r="O48" s="349"/>
      <c r="P48" s="349"/>
    </row>
    <row r="49" spans="1:14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5">
      <c r="A50" s="3" t="s">
        <v>45</v>
      </c>
      <c r="B50" s="350" t="s">
        <v>200</v>
      </c>
      <c r="C50" s="350"/>
      <c r="D50" s="350"/>
      <c r="E50" s="350"/>
      <c r="F50" s="350"/>
      <c r="G50" s="350"/>
      <c r="H50" s="350"/>
      <c r="I50" s="350"/>
      <c r="J50" s="350"/>
      <c r="K50" s="350"/>
      <c r="L50" s="350"/>
      <c r="M50" s="350"/>
      <c r="N50" s="3"/>
    </row>
    <row r="51" spans="1:14" ht="7.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6" s="75" customFormat="1" ht="38.25" customHeight="1">
      <c r="A52" s="345" t="s">
        <v>14</v>
      </c>
      <c r="B52" s="304" t="s">
        <v>18</v>
      </c>
      <c r="C52" s="322"/>
      <c r="D52" s="323"/>
      <c r="E52" s="345" t="s">
        <v>19</v>
      </c>
      <c r="F52" s="304" t="s">
        <v>20</v>
      </c>
      <c r="G52" s="369"/>
      <c r="H52" s="300" t="s">
        <v>202</v>
      </c>
      <c r="I52" s="367"/>
      <c r="J52" s="368"/>
      <c r="K52" s="300" t="s">
        <v>201</v>
      </c>
      <c r="L52" s="367"/>
      <c r="M52" s="368"/>
      <c r="N52" s="300" t="s">
        <v>41</v>
      </c>
      <c r="O52" s="310"/>
      <c r="P52" s="311"/>
    </row>
    <row r="53" spans="1:16" s="75" customFormat="1" ht="27.75" customHeight="1">
      <c r="A53" s="346"/>
      <c r="B53" s="324"/>
      <c r="C53" s="325"/>
      <c r="D53" s="326"/>
      <c r="E53" s="346"/>
      <c r="F53" s="370"/>
      <c r="G53" s="371"/>
      <c r="H53" s="8" t="s">
        <v>15</v>
      </c>
      <c r="I53" s="8" t="s">
        <v>16</v>
      </c>
      <c r="J53" s="89" t="s">
        <v>192</v>
      </c>
      <c r="K53" s="8" t="s">
        <v>15</v>
      </c>
      <c r="L53" s="8" t="s">
        <v>16</v>
      </c>
      <c r="M53" s="89" t="s">
        <v>192</v>
      </c>
      <c r="N53" s="8" t="s">
        <v>15</v>
      </c>
      <c r="O53" s="8" t="s">
        <v>16</v>
      </c>
      <c r="P53" s="89" t="s">
        <v>192</v>
      </c>
    </row>
    <row r="54" spans="1:16" ht="13.5" thickBot="1">
      <c r="A54" s="79">
        <v>1</v>
      </c>
      <c r="B54" s="312">
        <v>2</v>
      </c>
      <c r="C54" s="317"/>
      <c r="D54" s="318"/>
      <c r="E54" s="79">
        <v>3</v>
      </c>
      <c r="F54" s="312">
        <v>4</v>
      </c>
      <c r="G54" s="384"/>
      <c r="H54" s="79">
        <v>5</v>
      </c>
      <c r="I54" s="79">
        <v>6</v>
      </c>
      <c r="J54" s="79">
        <v>7</v>
      </c>
      <c r="K54" s="79">
        <v>8</v>
      </c>
      <c r="L54" s="79">
        <v>9</v>
      </c>
      <c r="M54" s="79">
        <v>10</v>
      </c>
      <c r="N54" s="79">
        <v>11</v>
      </c>
      <c r="O54" s="79">
        <v>12</v>
      </c>
      <c r="P54" s="79">
        <v>13</v>
      </c>
    </row>
    <row r="55" spans="1:16" s="122" customFormat="1" ht="21" customHeight="1" thickTop="1">
      <c r="A55" s="89">
        <v>1</v>
      </c>
      <c r="B55" s="372" t="s">
        <v>205</v>
      </c>
      <c r="C55" s="330"/>
      <c r="D55" s="331"/>
      <c r="E55" s="44"/>
      <c r="F55" s="300"/>
      <c r="G55" s="385"/>
      <c r="H55" s="20"/>
      <c r="I55" s="20"/>
      <c r="J55" s="20"/>
      <c r="K55" s="20"/>
      <c r="L55" s="20"/>
      <c r="M55" s="20"/>
      <c r="N55" s="20"/>
      <c r="O55" s="123"/>
      <c r="P55" s="123"/>
    </row>
    <row r="56" spans="1:16" s="122" customFormat="1" ht="21" customHeight="1">
      <c r="A56" s="27"/>
      <c r="B56" s="328" t="s">
        <v>0</v>
      </c>
      <c r="C56" s="343"/>
      <c r="D56" s="344"/>
      <c r="E56" s="19" t="s">
        <v>1</v>
      </c>
      <c r="F56" s="300" t="s">
        <v>147</v>
      </c>
      <c r="G56" s="385"/>
      <c r="H56" s="39">
        <f>H57+H58+H59</f>
        <v>24</v>
      </c>
      <c r="I56" s="39"/>
      <c r="J56" s="185">
        <f>SUM(H56:I56)</f>
        <v>24</v>
      </c>
      <c r="K56" s="38">
        <f>K57+K58+K59</f>
        <v>24</v>
      </c>
      <c r="L56" s="38"/>
      <c r="M56" s="185">
        <f aca="true" t="shared" si="8" ref="M56:M68">SUM(K56:L56)</f>
        <v>24</v>
      </c>
      <c r="N56" s="20">
        <f>K56-H56</f>
        <v>0</v>
      </c>
      <c r="O56" s="123"/>
      <c r="P56" s="185">
        <f aca="true" t="shared" si="9" ref="P56:P68">SUM(N56:O56)</f>
        <v>0</v>
      </c>
    </row>
    <row r="57" spans="1:16" s="122" customFormat="1" ht="21" customHeight="1">
      <c r="A57" s="27"/>
      <c r="B57" s="328" t="s">
        <v>56</v>
      </c>
      <c r="C57" s="343"/>
      <c r="D57" s="344"/>
      <c r="E57" s="19" t="s">
        <v>1</v>
      </c>
      <c r="F57" s="300" t="s">
        <v>147</v>
      </c>
      <c r="G57" s="385"/>
      <c r="H57" s="39"/>
      <c r="I57" s="39"/>
      <c r="J57" s="185">
        <f aca="true" t="shared" si="10" ref="J57:J68">SUM(H57:I57)</f>
        <v>0</v>
      </c>
      <c r="K57" s="20"/>
      <c r="L57" s="20"/>
      <c r="M57" s="185">
        <f t="shared" si="8"/>
        <v>0</v>
      </c>
      <c r="N57" s="20"/>
      <c r="O57" s="123"/>
      <c r="P57" s="185">
        <f t="shared" si="9"/>
        <v>0</v>
      </c>
    </row>
    <row r="58" spans="1:16" s="122" customFormat="1" ht="21" customHeight="1">
      <c r="A58" s="27"/>
      <c r="B58" s="328" t="s">
        <v>49</v>
      </c>
      <c r="C58" s="343"/>
      <c r="D58" s="344"/>
      <c r="E58" s="19" t="s">
        <v>1</v>
      </c>
      <c r="F58" s="300" t="s">
        <v>147</v>
      </c>
      <c r="G58" s="301"/>
      <c r="H58" s="39">
        <v>5</v>
      </c>
      <c r="I58" s="39"/>
      <c r="J58" s="185">
        <f t="shared" si="10"/>
        <v>5</v>
      </c>
      <c r="K58" s="41">
        <v>5</v>
      </c>
      <c r="L58" s="41"/>
      <c r="M58" s="185">
        <f t="shared" si="8"/>
        <v>5</v>
      </c>
      <c r="N58" s="41">
        <f>K58-H58</f>
        <v>0</v>
      </c>
      <c r="O58" s="123"/>
      <c r="P58" s="185">
        <f t="shared" si="9"/>
        <v>0</v>
      </c>
    </row>
    <row r="59" spans="1:16" s="122" customFormat="1" ht="21" customHeight="1">
      <c r="A59" s="27"/>
      <c r="B59" s="328" t="s">
        <v>50</v>
      </c>
      <c r="C59" s="343"/>
      <c r="D59" s="344"/>
      <c r="E59" s="19" t="s">
        <v>1</v>
      </c>
      <c r="F59" s="300" t="s">
        <v>147</v>
      </c>
      <c r="G59" s="301"/>
      <c r="H59" s="39">
        <v>19</v>
      </c>
      <c r="I59" s="39"/>
      <c r="J59" s="185">
        <f t="shared" si="10"/>
        <v>19</v>
      </c>
      <c r="K59" s="41">
        <v>19</v>
      </c>
      <c r="L59" s="41"/>
      <c r="M59" s="185">
        <f t="shared" si="8"/>
        <v>19</v>
      </c>
      <c r="N59" s="20">
        <f>K59-H59</f>
        <v>0</v>
      </c>
      <c r="O59" s="123"/>
      <c r="P59" s="185">
        <f t="shared" si="9"/>
        <v>0</v>
      </c>
    </row>
    <row r="60" spans="1:16" s="122" customFormat="1" ht="21" customHeight="1">
      <c r="A60" s="27"/>
      <c r="B60" s="328" t="s">
        <v>51</v>
      </c>
      <c r="C60" s="343"/>
      <c r="D60" s="344"/>
      <c r="E60" s="19" t="s">
        <v>1</v>
      </c>
      <c r="F60" s="300" t="s">
        <v>147</v>
      </c>
      <c r="G60" s="301"/>
      <c r="H60" s="39">
        <v>247</v>
      </c>
      <c r="I60" s="39"/>
      <c r="J60" s="185">
        <f t="shared" si="10"/>
        <v>247</v>
      </c>
      <c r="K60" s="282">
        <v>245</v>
      </c>
      <c r="L60" s="39"/>
      <c r="M60" s="185">
        <f t="shared" si="8"/>
        <v>245</v>
      </c>
      <c r="N60" s="20">
        <f>K60-H60</f>
        <v>-2</v>
      </c>
      <c r="O60" s="123"/>
      <c r="P60" s="185">
        <f t="shared" si="9"/>
        <v>-2</v>
      </c>
    </row>
    <row r="61" spans="1:16" s="122" customFormat="1" ht="21" customHeight="1">
      <c r="A61" s="27"/>
      <c r="B61" s="328" t="s">
        <v>56</v>
      </c>
      <c r="C61" s="343"/>
      <c r="D61" s="344"/>
      <c r="E61" s="19" t="s">
        <v>1</v>
      </c>
      <c r="F61" s="300" t="s">
        <v>147</v>
      </c>
      <c r="G61" s="301"/>
      <c r="H61" s="129"/>
      <c r="I61" s="129"/>
      <c r="J61" s="185">
        <f t="shared" si="10"/>
        <v>0</v>
      </c>
      <c r="K61" s="228"/>
      <c r="L61" s="20"/>
      <c r="M61" s="185">
        <f t="shared" si="8"/>
        <v>0</v>
      </c>
      <c r="N61" s="20"/>
      <c r="O61" s="123"/>
      <c r="P61" s="185">
        <f t="shared" si="9"/>
        <v>0</v>
      </c>
    </row>
    <row r="62" spans="1:16" s="122" customFormat="1" ht="21" customHeight="1">
      <c r="A62" s="27"/>
      <c r="B62" s="328" t="s">
        <v>49</v>
      </c>
      <c r="C62" s="343"/>
      <c r="D62" s="344"/>
      <c r="E62" s="19" t="s">
        <v>1</v>
      </c>
      <c r="F62" s="300" t="s">
        <v>147</v>
      </c>
      <c r="G62" s="301"/>
      <c r="H62" s="39">
        <v>41</v>
      </c>
      <c r="I62" s="39"/>
      <c r="J62" s="185">
        <f t="shared" si="10"/>
        <v>41</v>
      </c>
      <c r="K62" s="228">
        <v>35</v>
      </c>
      <c r="L62" s="20"/>
      <c r="M62" s="185">
        <f t="shared" si="8"/>
        <v>35</v>
      </c>
      <c r="N62" s="20">
        <f aca="true" t="shared" si="11" ref="N62:N68">K62-H62</f>
        <v>-6</v>
      </c>
      <c r="O62" s="123"/>
      <c r="P62" s="185">
        <f t="shared" si="9"/>
        <v>-6</v>
      </c>
    </row>
    <row r="63" spans="1:16" s="122" customFormat="1" ht="21" customHeight="1">
      <c r="A63" s="27"/>
      <c r="B63" s="328" t="s">
        <v>50</v>
      </c>
      <c r="C63" s="343"/>
      <c r="D63" s="344"/>
      <c r="E63" s="19" t="s">
        <v>1</v>
      </c>
      <c r="F63" s="300" t="s">
        <v>147</v>
      </c>
      <c r="G63" s="301"/>
      <c r="H63" s="39">
        <v>206</v>
      </c>
      <c r="I63" s="39"/>
      <c r="J63" s="185">
        <f t="shared" si="10"/>
        <v>206</v>
      </c>
      <c r="K63" s="228">
        <v>210</v>
      </c>
      <c r="L63" s="20"/>
      <c r="M63" s="185">
        <f t="shared" si="8"/>
        <v>210</v>
      </c>
      <c r="N63" s="20">
        <f t="shared" si="11"/>
        <v>4</v>
      </c>
      <c r="O63" s="123"/>
      <c r="P63" s="185">
        <f t="shared" si="9"/>
        <v>4</v>
      </c>
    </row>
    <row r="64" spans="1:16" s="122" customFormat="1" ht="25.5" customHeight="1">
      <c r="A64" s="27"/>
      <c r="B64" s="328" t="s">
        <v>2</v>
      </c>
      <c r="C64" s="343"/>
      <c r="D64" s="344"/>
      <c r="E64" s="19" t="s">
        <v>1</v>
      </c>
      <c r="F64" s="300" t="s">
        <v>57</v>
      </c>
      <c r="G64" s="301"/>
      <c r="H64" s="40">
        <v>424.07</v>
      </c>
      <c r="I64" s="128"/>
      <c r="J64" s="186">
        <f t="shared" si="10"/>
        <v>424.07</v>
      </c>
      <c r="K64" s="228">
        <v>424.07</v>
      </c>
      <c r="L64" s="20"/>
      <c r="M64" s="185">
        <f t="shared" si="8"/>
        <v>424.07</v>
      </c>
      <c r="N64" s="20">
        <f t="shared" si="11"/>
        <v>0</v>
      </c>
      <c r="O64" s="123"/>
      <c r="P64" s="185">
        <f t="shared" si="9"/>
        <v>0</v>
      </c>
    </row>
    <row r="65" spans="1:16" s="121" customFormat="1" ht="39" customHeight="1">
      <c r="A65" s="7"/>
      <c r="B65" s="328" t="s">
        <v>3</v>
      </c>
      <c r="C65" s="354"/>
      <c r="D65" s="354"/>
      <c r="E65" s="19" t="s">
        <v>1</v>
      </c>
      <c r="F65" s="300" t="s">
        <v>57</v>
      </c>
      <c r="G65" s="301"/>
      <c r="H65" s="40">
        <v>136.22</v>
      </c>
      <c r="I65" s="128"/>
      <c r="J65" s="186">
        <f t="shared" si="10"/>
        <v>136.22</v>
      </c>
      <c r="K65" s="228">
        <v>136.22</v>
      </c>
      <c r="L65" s="20"/>
      <c r="M65" s="185">
        <f t="shared" si="8"/>
        <v>136.22</v>
      </c>
      <c r="N65" s="20">
        <f t="shared" si="11"/>
        <v>0</v>
      </c>
      <c r="O65" s="187"/>
      <c r="P65" s="185">
        <f t="shared" si="9"/>
        <v>0</v>
      </c>
    </row>
    <row r="66" spans="1:16" s="122" customFormat="1" ht="25.5" customHeight="1">
      <c r="A66" s="27"/>
      <c r="B66" s="328" t="s">
        <v>4</v>
      </c>
      <c r="C66" s="373"/>
      <c r="D66" s="344"/>
      <c r="E66" s="19" t="s">
        <v>1</v>
      </c>
      <c r="F66" s="300" t="s">
        <v>57</v>
      </c>
      <c r="G66" s="301"/>
      <c r="H66" s="40">
        <v>45.83</v>
      </c>
      <c r="I66" s="128"/>
      <c r="J66" s="186">
        <f t="shared" si="10"/>
        <v>45.83</v>
      </c>
      <c r="K66" s="228">
        <v>45.83</v>
      </c>
      <c r="L66" s="20"/>
      <c r="M66" s="185">
        <f t="shared" si="8"/>
        <v>45.83</v>
      </c>
      <c r="N66" s="20">
        <f t="shared" si="11"/>
        <v>0</v>
      </c>
      <c r="O66" s="123"/>
      <c r="P66" s="185">
        <f t="shared" si="9"/>
        <v>0</v>
      </c>
    </row>
    <row r="67" spans="1:16" s="122" customFormat="1" ht="25.5" customHeight="1">
      <c r="A67" s="27"/>
      <c r="B67" s="328" t="s">
        <v>5</v>
      </c>
      <c r="C67" s="373"/>
      <c r="D67" s="344"/>
      <c r="E67" s="19" t="s">
        <v>1</v>
      </c>
      <c r="F67" s="300" t="s">
        <v>57</v>
      </c>
      <c r="G67" s="301"/>
      <c r="H67" s="20">
        <v>271.85</v>
      </c>
      <c r="I67" s="128"/>
      <c r="J67" s="185">
        <f t="shared" si="10"/>
        <v>271.85</v>
      </c>
      <c r="K67" s="290">
        <v>271.85</v>
      </c>
      <c r="L67" s="20"/>
      <c r="M67" s="186">
        <f t="shared" si="8"/>
        <v>271.85</v>
      </c>
      <c r="N67" s="20">
        <f t="shared" si="11"/>
        <v>0</v>
      </c>
      <c r="O67" s="123"/>
      <c r="P67" s="185">
        <f t="shared" si="9"/>
        <v>0</v>
      </c>
    </row>
    <row r="68" spans="1:16" s="122" customFormat="1" ht="25.5" customHeight="1">
      <c r="A68" s="27"/>
      <c r="B68" s="328" t="s">
        <v>6</v>
      </c>
      <c r="C68" s="373"/>
      <c r="D68" s="344"/>
      <c r="E68" s="19" t="s">
        <v>1</v>
      </c>
      <c r="F68" s="300" t="s">
        <v>57</v>
      </c>
      <c r="G68" s="301"/>
      <c r="H68" s="20">
        <f>SUM(H64:H67)</f>
        <v>877.97</v>
      </c>
      <c r="I68" s="128"/>
      <c r="J68" s="185">
        <f t="shared" si="10"/>
        <v>877.97</v>
      </c>
      <c r="K68" s="290">
        <v>877.97</v>
      </c>
      <c r="L68" s="40"/>
      <c r="M68" s="185">
        <f t="shared" si="8"/>
        <v>877.97</v>
      </c>
      <c r="N68" s="20">
        <f t="shared" si="11"/>
        <v>0</v>
      </c>
      <c r="O68" s="123"/>
      <c r="P68" s="185">
        <f t="shared" si="9"/>
        <v>0</v>
      </c>
    </row>
    <row r="69" spans="1:16" s="121" customFormat="1" ht="15.75" customHeight="1">
      <c r="A69" s="328" t="s">
        <v>264</v>
      </c>
      <c r="B69" s="387"/>
      <c r="C69" s="387"/>
      <c r="D69" s="387"/>
      <c r="E69" s="387"/>
      <c r="F69" s="387"/>
      <c r="G69" s="387"/>
      <c r="H69" s="387"/>
      <c r="I69" s="387"/>
      <c r="J69" s="387"/>
      <c r="K69" s="387"/>
      <c r="L69" s="387"/>
      <c r="M69" s="387"/>
      <c r="N69" s="387"/>
      <c r="O69" s="387"/>
      <c r="P69" s="388"/>
    </row>
    <row r="70" spans="1:16" s="122" customFormat="1" ht="21" customHeight="1">
      <c r="A70" s="89">
        <v>2</v>
      </c>
      <c r="B70" s="372" t="s">
        <v>206</v>
      </c>
      <c r="C70" s="380"/>
      <c r="D70" s="381"/>
      <c r="E70" s="44"/>
      <c r="F70" s="386"/>
      <c r="G70" s="301"/>
      <c r="H70" s="129"/>
      <c r="I70" s="129"/>
      <c r="J70" s="130"/>
      <c r="K70" s="128"/>
      <c r="L70" s="128"/>
      <c r="M70" s="130"/>
      <c r="N70" s="128"/>
      <c r="O70" s="132"/>
      <c r="P70" s="130"/>
    </row>
    <row r="71" spans="1:16" s="121" customFormat="1" ht="65.25" customHeight="1">
      <c r="A71" s="7"/>
      <c r="B71" s="383" t="s">
        <v>58</v>
      </c>
      <c r="C71" s="380"/>
      <c r="D71" s="381"/>
      <c r="E71" s="19" t="s">
        <v>35</v>
      </c>
      <c r="F71" s="300" t="s">
        <v>148</v>
      </c>
      <c r="G71" s="301"/>
      <c r="H71" s="38">
        <v>2906</v>
      </c>
      <c r="I71" s="38"/>
      <c r="J71" s="185">
        <f>SUM(H71:I71)</f>
        <v>2906</v>
      </c>
      <c r="K71" s="38">
        <v>2906</v>
      </c>
      <c r="L71" s="38"/>
      <c r="M71" s="185">
        <f>SUM(K71:L71)</f>
        <v>2906</v>
      </c>
      <c r="N71" s="20">
        <f>K71-H71</f>
        <v>0</v>
      </c>
      <c r="O71" s="187"/>
      <c r="P71" s="185">
        <f>SUM(N71:O71)</f>
        <v>0</v>
      </c>
    </row>
    <row r="72" spans="1:16" s="122" customFormat="1" ht="21" customHeight="1">
      <c r="A72" s="89">
        <v>3</v>
      </c>
      <c r="B72" s="372" t="s">
        <v>207</v>
      </c>
      <c r="C72" s="380"/>
      <c r="D72" s="381"/>
      <c r="E72" s="19"/>
      <c r="F72" s="300"/>
      <c r="G72" s="301"/>
      <c r="H72" s="131"/>
      <c r="I72" s="131"/>
      <c r="J72" s="130"/>
      <c r="K72" s="131"/>
      <c r="L72" s="131"/>
      <c r="M72" s="130"/>
      <c r="N72" s="128"/>
      <c r="O72" s="132"/>
      <c r="P72" s="130"/>
    </row>
    <row r="73" spans="1:16" s="121" customFormat="1" ht="25.5" customHeight="1">
      <c r="A73" s="7"/>
      <c r="B73" s="328" t="s">
        <v>330</v>
      </c>
      <c r="C73" s="380"/>
      <c r="D73" s="381"/>
      <c r="E73" s="19" t="s">
        <v>70</v>
      </c>
      <c r="F73" s="389" t="s">
        <v>331</v>
      </c>
      <c r="G73" s="390"/>
      <c r="H73" s="41">
        <f>H36/H71</f>
        <v>37417.84205092911</v>
      </c>
      <c r="I73" s="41">
        <f>I36/H71</f>
        <v>3079.108788713008</v>
      </c>
      <c r="J73" s="281">
        <f>SUM(H73:I73)</f>
        <v>40496.950839642115</v>
      </c>
      <c r="K73" s="41">
        <f>K36/K71</f>
        <v>35799.46524432209</v>
      </c>
      <c r="L73" s="41">
        <f>L36/K71</f>
        <v>3073.759807295251</v>
      </c>
      <c r="M73" s="281">
        <f>SUM(K73:L73)</f>
        <v>38873.225051617344</v>
      </c>
      <c r="N73" s="41">
        <f>K73-H73</f>
        <v>-1618.3768066070188</v>
      </c>
      <c r="O73" s="41">
        <f>L73-I73</f>
        <v>-5.3489814177569315</v>
      </c>
      <c r="P73" s="281">
        <f>SUM(N73:O73)</f>
        <v>-1623.7257880247757</v>
      </c>
    </row>
    <row r="74" spans="1:16" s="121" customFormat="1" ht="25.5" customHeight="1">
      <c r="A74" s="7"/>
      <c r="B74" s="328" t="s">
        <v>7</v>
      </c>
      <c r="C74" s="380"/>
      <c r="D74" s="381"/>
      <c r="E74" s="19" t="s">
        <v>8</v>
      </c>
      <c r="F74" s="300" t="s">
        <v>144</v>
      </c>
      <c r="G74" s="301"/>
      <c r="H74" s="20">
        <v>494020</v>
      </c>
      <c r="I74" s="20"/>
      <c r="J74" s="185">
        <f>SUM(H74:I74)</f>
        <v>494020</v>
      </c>
      <c r="K74" s="20">
        <v>439072</v>
      </c>
      <c r="L74" s="20"/>
      <c r="M74" s="185">
        <f>SUM(K74:L74)</f>
        <v>439072</v>
      </c>
      <c r="N74" s="20">
        <f>K74-H74</f>
        <v>-54948</v>
      </c>
      <c r="O74" s="187"/>
      <c r="P74" s="185">
        <f>SUM(N74:O74)</f>
        <v>-54948</v>
      </c>
    </row>
    <row r="75" spans="1:16" s="122" customFormat="1" ht="38.25" customHeight="1">
      <c r="A75" s="328" t="s">
        <v>334</v>
      </c>
      <c r="B75" s="380"/>
      <c r="C75" s="380"/>
      <c r="D75" s="380"/>
      <c r="E75" s="380"/>
      <c r="F75" s="380"/>
      <c r="G75" s="380"/>
      <c r="H75" s="380"/>
      <c r="I75" s="380"/>
      <c r="J75" s="380"/>
      <c r="K75" s="380"/>
      <c r="L75" s="380"/>
      <c r="M75" s="380"/>
      <c r="N75" s="380"/>
      <c r="O75" s="380"/>
      <c r="P75" s="381"/>
    </row>
    <row r="76" spans="1:16" s="122" customFormat="1" ht="21" customHeight="1">
      <c r="A76" s="89">
        <v>4</v>
      </c>
      <c r="B76" s="372" t="s">
        <v>208</v>
      </c>
      <c r="C76" s="380"/>
      <c r="D76" s="381"/>
      <c r="E76" s="19"/>
      <c r="F76" s="300"/>
      <c r="G76" s="301"/>
      <c r="H76" s="135"/>
      <c r="I76" s="135"/>
      <c r="J76" s="130"/>
      <c r="K76" s="135"/>
      <c r="L76" s="135"/>
      <c r="M76" s="130"/>
      <c r="N76" s="136"/>
      <c r="O76" s="132"/>
      <c r="P76" s="130"/>
    </row>
    <row r="77" spans="1:16" s="121" customFormat="1" ht="25.5" customHeight="1">
      <c r="A77" s="7"/>
      <c r="B77" s="328" t="s">
        <v>10</v>
      </c>
      <c r="C77" s="380"/>
      <c r="D77" s="381"/>
      <c r="E77" s="19" t="s">
        <v>8</v>
      </c>
      <c r="F77" s="300" t="s">
        <v>143</v>
      </c>
      <c r="G77" s="301"/>
      <c r="H77" s="41">
        <f>H74/H71</f>
        <v>170</v>
      </c>
      <c r="I77" s="41"/>
      <c r="J77" s="185">
        <f>SUM(H77:I77)</f>
        <v>170</v>
      </c>
      <c r="K77" s="41">
        <v>170</v>
      </c>
      <c r="L77" s="21"/>
      <c r="M77" s="185">
        <f>SUM(K77:L77)</f>
        <v>170</v>
      </c>
      <c r="N77" s="41">
        <f>K77-H77</f>
        <v>0</v>
      </c>
      <c r="O77" s="187"/>
      <c r="P77" s="185">
        <f>SUM(N77:O77)</f>
        <v>0</v>
      </c>
    </row>
    <row r="78" spans="1:16" s="98" customFormat="1" ht="24" customHeight="1">
      <c r="A78" s="328" t="s">
        <v>332</v>
      </c>
      <c r="B78" s="382"/>
      <c r="C78" s="382"/>
      <c r="D78" s="382"/>
      <c r="E78" s="382"/>
      <c r="F78" s="382"/>
      <c r="G78" s="382"/>
      <c r="H78" s="382"/>
      <c r="I78" s="382"/>
      <c r="J78" s="382"/>
      <c r="K78" s="382"/>
      <c r="L78" s="382"/>
      <c r="M78" s="382"/>
      <c r="N78" s="382"/>
      <c r="O78" s="382"/>
      <c r="P78" s="301"/>
    </row>
    <row r="79" spans="1:16" s="98" customFormat="1" ht="28.5" customHeight="1">
      <c r="A79" s="332" t="s">
        <v>333</v>
      </c>
      <c r="B79" s="378"/>
      <c r="C79" s="378"/>
      <c r="D79" s="378"/>
      <c r="E79" s="378"/>
      <c r="F79" s="378"/>
      <c r="G79" s="378"/>
      <c r="H79" s="378"/>
      <c r="I79" s="378"/>
      <c r="J79" s="378"/>
      <c r="K79" s="378"/>
      <c r="L79" s="378"/>
      <c r="M79" s="378"/>
      <c r="N79" s="378"/>
      <c r="O79" s="378"/>
      <c r="P79" s="379"/>
    </row>
    <row r="80" spans="1:14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5">
      <c r="A81" s="16" t="s">
        <v>21</v>
      </c>
      <c r="B81" s="16"/>
      <c r="C81" s="16"/>
      <c r="D81" s="16"/>
      <c r="E81" s="16"/>
      <c r="F81" s="3"/>
      <c r="G81" s="3"/>
      <c r="H81" s="3"/>
      <c r="I81" s="3"/>
      <c r="J81" s="3"/>
      <c r="K81" s="3"/>
      <c r="L81" s="3"/>
      <c r="M81" s="3"/>
      <c r="N81" s="3"/>
    </row>
    <row r="82" spans="1:16" ht="15.75">
      <c r="A82" s="22" t="s">
        <v>22</v>
      </c>
      <c r="B82" s="22"/>
      <c r="C82" s="22"/>
      <c r="D82" s="22"/>
      <c r="E82" s="22"/>
      <c r="F82" s="3"/>
      <c r="G82" s="3"/>
      <c r="H82" s="3"/>
      <c r="I82" s="3"/>
      <c r="J82" s="15"/>
      <c r="K82" s="15"/>
      <c r="L82" s="293" t="s">
        <v>175</v>
      </c>
      <c r="M82" s="293"/>
      <c r="N82" s="293"/>
      <c r="O82" s="3"/>
      <c r="P82" s="3"/>
    </row>
    <row r="83" spans="1:16" ht="12.75">
      <c r="A83" s="3" t="s">
        <v>23</v>
      </c>
      <c r="B83" s="3" t="s">
        <v>27</v>
      </c>
      <c r="C83" s="3"/>
      <c r="D83" s="3"/>
      <c r="E83" s="3"/>
      <c r="F83" s="3"/>
      <c r="G83" s="3"/>
      <c r="H83" s="3"/>
      <c r="I83" s="3"/>
      <c r="J83" s="292" t="s">
        <v>26</v>
      </c>
      <c r="K83" s="292"/>
      <c r="L83" s="292" t="s">
        <v>25</v>
      </c>
      <c r="M83" s="292"/>
      <c r="N83" s="292"/>
      <c r="O83" s="3"/>
      <c r="P83" s="3"/>
    </row>
    <row r="84" spans="1:14" ht="15">
      <c r="A84" s="16" t="s">
        <v>47</v>
      </c>
      <c r="B84" s="16"/>
      <c r="C84" s="16"/>
      <c r="D84" s="16"/>
      <c r="E84" s="16"/>
      <c r="F84" s="3"/>
      <c r="G84" s="3"/>
      <c r="H84" s="3"/>
      <c r="I84" s="3"/>
      <c r="J84" s="3"/>
      <c r="K84" s="3"/>
      <c r="L84" s="3"/>
      <c r="M84" s="3"/>
      <c r="N84" s="3"/>
    </row>
    <row r="85" spans="1:14" ht="15.75">
      <c r="A85" s="22" t="s">
        <v>22</v>
      </c>
      <c r="B85" s="22"/>
      <c r="C85" s="22"/>
      <c r="D85" s="22"/>
      <c r="E85" s="22"/>
      <c r="F85" s="3"/>
      <c r="G85" s="3"/>
      <c r="H85" s="3"/>
      <c r="I85" s="3"/>
      <c r="J85" s="15"/>
      <c r="K85" s="15"/>
      <c r="L85" s="293" t="s">
        <v>46</v>
      </c>
      <c r="M85" s="293"/>
      <c r="N85" s="293"/>
    </row>
    <row r="86" spans="1:16" ht="12.75">
      <c r="A86" s="12" t="s">
        <v>149</v>
      </c>
      <c r="B86" s="12"/>
      <c r="C86" s="12"/>
      <c r="D86" s="12"/>
      <c r="E86" s="12"/>
      <c r="F86" s="12"/>
      <c r="G86" s="12"/>
      <c r="H86" s="12"/>
      <c r="I86" s="12"/>
      <c r="J86" s="292" t="s">
        <v>150</v>
      </c>
      <c r="K86" s="292"/>
      <c r="L86" s="292" t="s">
        <v>25</v>
      </c>
      <c r="M86" s="292"/>
      <c r="N86" s="292"/>
      <c r="O86" s="3"/>
      <c r="P86" s="3"/>
    </row>
  </sheetData>
  <sheetProtection/>
  <mergeCells count="107">
    <mergeCell ref="B74:D74"/>
    <mergeCell ref="A69:P69"/>
    <mergeCell ref="B73:D73"/>
    <mergeCell ref="F73:G73"/>
    <mergeCell ref="B67:D67"/>
    <mergeCell ref="B68:D68"/>
    <mergeCell ref="B72:D72"/>
    <mergeCell ref="J86:K86"/>
    <mergeCell ref="F54:G54"/>
    <mergeCell ref="F55:G55"/>
    <mergeCell ref="F56:G56"/>
    <mergeCell ref="F57:G57"/>
    <mergeCell ref="B56:D56"/>
    <mergeCell ref="B57:D57"/>
    <mergeCell ref="B76:D76"/>
    <mergeCell ref="F61:G61"/>
    <mergeCell ref="F70:G70"/>
    <mergeCell ref="A79:P79"/>
    <mergeCell ref="B62:D62"/>
    <mergeCell ref="B63:D63"/>
    <mergeCell ref="B64:D64"/>
    <mergeCell ref="A75:P75"/>
    <mergeCell ref="A78:P78"/>
    <mergeCell ref="B70:D70"/>
    <mergeCell ref="B71:D71"/>
    <mergeCell ref="F66:G66"/>
    <mergeCell ref="B77:D77"/>
    <mergeCell ref="B60:D60"/>
    <mergeCell ref="B61:D61"/>
    <mergeCell ref="B66:D66"/>
    <mergeCell ref="F65:G65"/>
    <mergeCell ref="F63:G63"/>
    <mergeCell ref="O44:P44"/>
    <mergeCell ref="O45:P45"/>
    <mergeCell ref="O46:P46"/>
    <mergeCell ref="O47:P47"/>
    <mergeCell ref="F58:G58"/>
    <mergeCell ref="L1:M1"/>
    <mergeCell ref="K27:M27"/>
    <mergeCell ref="D13:L13"/>
    <mergeCell ref="B25:M25"/>
    <mergeCell ref="D15:M15"/>
    <mergeCell ref="F59:G59"/>
    <mergeCell ref="K52:M52"/>
    <mergeCell ref="H52:J52"/>
    <mergeCell ref="F52:G53"/>
    <mergeCell ref="B55:D55"/>
    <mergeCell ref="B30:G30"/>
    <mergeCell ref="O41:P42"/>
    <mergeCell ref="F41:H41"/>
    <mergeCell ref="B18:N18"/>
    <mergeCell ref="B20:D20"/>
    <mergeCell ref="E20:G20"/>
    <mergeCell ref="H20:J20"/>
    <mergeCell ref="N27:P27"/>
    <mergeCell ref="M26:N26"/>
    <mergeCell ref="B29:G29"/>
    <mergeCell ref="F64:G64"/>
    <mergeCell ref="B34:G34"/>
    <mergeCell ref="A6:N6"/>
    <mergeCell ref="A7:N7"/>
    <mergeCell ref="D10:L10"/>
    <mergeCell ref="H27:J27"/>
    <mergeCell ref="A27:A28"/>
    <mergeCell ref="B58:D58"/>
    <mergeCell ref="A52:A53"/>
    <mergeCell ref="B36:G36"/>
    <mergeCell ref="B59:D59"/>
    <mergeCell ref="E52:E53"/>
    <mergeCell ref="B31:G31"/>
    <mergeCell ref="F74:G74"/>
    <mergeCell ref="I41:K41"/>
    <mergeCell ref="O48:P48"/>
    <mergeCell ref="B50:M50"/>
    <mergeCell ref="A48:E48"/>
    <mergeCell ref="F60:G60"/>
    <mergeCell ref="B65:D65"/>
    <mergeCell ref="A45:E45"/>
    <mergeCell ref="B52:D53"/>
    <mergeCell ref="B54:D54"/>
    <mergeCell ref="L41:N41"/>
    <mergeCell ref="B32:G32"/>
    <mergeCell ref="B33:G33"/>
    <mergeCell ref="A37:P37"/>
    <mergeCell ref="A41:E42"/>
    <mergeCell ref="O43:P43"/>
    <mergeCell ref="B39:N39"/>
    <mergeCell ref="M19:N19"/>
    <mergeCell ref="F71:G71"/>
    <mergeCell ref="F72:G72"/>
    <mergeCell ref="F67:G67"/>
    <mergeCell ref="F77:G77"/>
    <mergeCell ref="L20:N20"/>
    <mergeCell ref="B27:G28"/>
    <mergeCell ref="N52:P52"/>
    <mergeCell ref="A43:E43"/>
    <mergeCell ref="B35:G35"/>
    <mergeCell ref="L86:N86"/>
    <mergeCell ref="L82:N82"/>
    <mergeCell ref="A44:E44"/>
    <mergeCell ref="A46:E46"/>
    <mergeCell ref="L85:N85"/>
    <mergeCell ref="F76:G76"/>
    <mergeCell ref="L83:N83"/>
    <mergeCell ref="J83:K83"/>
    <mergeCell ref="F68:G68"/>
    <mergeCell ref="F62:G62"/>
  </mergeCells>
  <printOptions horizontalCentered="1"/>
  <pageMargins left="0.1968503937007874" right="0.1968503937007874" top="0.5905511811023623" bottom="0.3937007874015748" header="0.5118110236220472" footer="0"/>
  <pageSetup fitToHeight="3" horizontalDpi="600" verticalDpi="600" orientation="landscape" paperSize="9" scale="87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169"/>
  <sheetViews>
    <sheetView zoomScalePageLayoutView="0" workbookViewId="0" topLeftCell="A1">
      <selection activeCell="M73" sqref="M73"/>
    </sheetView>
  </sheetViews>
  <sheetFormatPr defaultColWidth="9.140625" defaultRowHeight="12.75"/>
  <cols>
    <col min="1" max="1" width="4.7109375" style="0" customWidth="1"/>
    <col min="2" max="22" width="10.7109375" style="0" customWidth="1"/>
  </cols>
  <sheetData>
    <row r="1" spans="1:18" ht="12.75">
      <c r="A1" s="1"/>
      <c r="K1" s="4"/>
      <c r="L1" s="364" t="s">
        <v>11</v>
      </c>
      <c r="M1" s="364"/>
      <c r="Q1" s="6"/>
      <c r="R1" s="6"/>
    </row>
    <row r="2" spans="1:18" ht="12.75">
      <c r="A2" s="1"/>
      <c r="K2" s="5"/>
      <c r="L2" s="57" t="s">
        <v>176</v>
      </c>
      <c r="M2" s="57"/>
      <c r="Q2" s="6"/>
      <c r="R2" s="6"/>
    </row>
    <row r="3" spans="1:20" ht="12.75">
      <c r="A3" s="1"/>
      <c r="K3" s="5"/>
      <c r="L3" s="57" t="s">
        <v>186</v>
      </c>
      <c r="M3" s="57"/>
      <c r="Q3" s="6"/>
      <c r="R3" s="6"/>
      <c r="S3" s="6"/>
      <c r="T3" s="6"/>
    </row>
    <row r="4" spans="1:14" ht="12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 t="s">
        <v>187</v>
      </c>
      <c r="M4" s="3"/>
      <c r="N4" s="3"/>
    </row>
    <row r="5" spans="1:14" ht="13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6" ht="15.75">
      <c r="A6" s="355" t="s">
        <v>40</v>
      </c>
      <c r="B6" s="355"/>
      <c r="C6" s="355"/>
      <c r="D6" s="355"/>
      <c r="E6" s="355"/>
      <c r="F6" s="355"/>
      <c r="G6" s="355"/>
      <c r="H6" s="355"/>
      <c r="I6" s="355"/>
      <c r="J6" s="355"/>
      <c r="K6" s="355"/>
      <c r="L6" s="355"/>
      <c r="M6" s="355"/>
      <c r="N6" s="355"/>
      <c r="O6" s="12"/>
      <c r="P6" s="12"/>
    </row>
    <row r="7" spans="1:16" ht="14.25" customHeight="1">
      <c r="A7" s="355" t="s">
        <v>188</v>
      </c>
      <c r="B7" s="355"/>
      <c r="C7" s="355"/>
      <c r="D7" s="355"/>
      <c r="E7" s="355"/>
      <c r="F7" s="355"/>
      <c r="G7" s="355"/>
      <c r="H7" s="355"/>
      <c r="I7" s="355"/>
      <c r="J7" s="355"/>
      <c r="K7" s="355"/>
      <c r="L7" s="355"/>
      <c r="M7" s="355"/>
      <c r="N7" s="355"/>
      <c r="O7" s="12"/>
      <c r="P7" s="12"/>
    </row>
    <row r="8" spans="1:16" ht="13.5" customHeight="1">
      <c r="A8" s="23"/>
      <c r="B8" s="23"/>
      <c r="C8" s="23"/>
      <c r="D8" s="23"/>
      <c r="E8" s="23"/>
      <c r="F8" s="24"/>
      <c r="G8" s="25"/>
      <c r="H8" s="25"/>
      <c r="I8" s="25"/>
      <c r="J8" s="25"/>
      <c r="K8" s="24"/>
      <c r="L8" s="23"/>
      <c r="M8" s="23"/>
      <c r="N8" s="23"/>
      <c r="O8" s="12"/>
      <c r="P8" s="12"/>
    </row>
    <row r="9" spans="1:14" s="98" customFormat="1" ht="17.25" customHeight="1">
      <c r="A9" s="138" t="s">
        <v>28</v>
      </c>
      <c r="B9" s="261" t="s">
        <v>180</v>
      </c>
      <c r="C9" s="111"/>
      <c r="D9" s="156" t="s">
        <v>48</v>
      </c>
      <c r="E9" s="139"/>
      <c r="F9" s="139"/>
      <c r="G9" s="139"/>
      <c r="H9" s="139"/>
      <c r="I9" s="139"/>
      <c r="J9" s="139"/>
      <c r="K9" s="139"/>
      <c r="L9" s="139"/>
      <c r="M9" s="111"/>
      <c r="N9" s="140"/>
    </row>
    <row r="10" spans="1:14" ht="12.75">
      <c r="A10" s="3" t="s">
        <v>12</v>
      </c>
      <c r="B10" s="3"/>
      <c r="C10" s="3"/>
      <c r="D10" s="302" t="s">
        <v>30</v>
      </c>
      <c r="E10" s="302"/>
      <c r="F10" s="302"/>
      <c r="G10" s="302"/>
      <c r="H10" s="302"/>
      <c r="I10" s="302"/>
      <c r="J10" s="302"/>
      <c r="K10" s="302"/>
      <c r="L10" s="302"/>
      <c r="M10" s="33"/>
      <c r="N10" s="3"/>
    </row>
    <row r="11" spans="1:14" ht="13.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s="98" customFormat="1" ht="17.25" customHeight="1">
      <c r="A12" s="17" t="s">
        <v>29</v>
      </c>
      <c r="B12" s="261" t="s">
        <v>181</v>
      </c>
      <c r="D12" s="156" t="s">
        <v>48</v>
      </c>
      <c r="E12" s="139"/>
      <c r="F12" s="139"/>
      <c r="G12" s="139"/>
      <c r="H12" s="139"/>
      <c r="I12" s="139"/>
      <c r="J12" s="139"/>
      <c r="K12" s="139"/>
      <c r="L12" s="139"/>
      <c r="M12" s="111"/>
      <c r="N12" s="140"/>
    </row>
    <row r="13" spans="1:14" ht="12.75">
      <c r="A13" s="3" t="s">
        <v>13</v>
      </c>
      <c r="B13" s="3"/>
      <c r="C13" s="3"/>
      <c r="D13" s="302" t="s">
        <v>31</v>
      </c>
      <c r="E13" s="302"/>
      <c r="F13" s="302"/>
      <c r="G13" s="302"/>
      <c r="H13" s="302"/>
      <c r="I13" s="302"/>
      <c r="J13" s="302"/>
      <c r="K13" s="302"/>
      <c r="L13" s="302"/>
      <c r="M13" s="34"/>
      <c r="N13" s="3"/>
    </row>
    <row r="14" spans="1:14" ht="13.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s="98" customFormat="1" ht="17.25" customHeight="1">
      <c r="A15" s="17" t="s">
        <v>32</v>
      </c>
      <c r="B15" s="261" t="s">
        <v>184</v>
      </c>
      <c r="C15" s="30" t="s">
        <v>141</v>
      </c>
      <c r="D15" s="416" t="s">
        <v>140</v>
      </c>
      <c r="E15" s="416"/>
      <c r="F15" s="416"/>
      <c r="G15" s="416"/>
      <c r="H15" s="416"/>
      <c r="I15" s="416"/>
      <c r="J15" s="416"/>
      <c r="K15" s="416"/>
      <c r="L15" s="416"/>
      <c r="M15" s="417"/>
      <c r="N15" s="417"/>
    </row>
    <row r="16" spans="1:14" ht="12.75">
      <c r="A16" s="3" t="s">
        <v>209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 ht="13.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6" ht="15" customHeight="1">
      <c r="A18" s="11" t="s">
        <v>37</v>
      </c>
      <c r="B18" s="342" t="s">
        <v>190</v>
      </c>
      <c r="C18" s="342"/>
      <c r="D18" s="342"/>
      <c r="E18" s="342"/>
      <c r="F18" s="342"/>
      <c r="G18" s="342"/>
      <c r="H18" s="342"/>
      <c r="I18" s="342"/>
      <c r="J18" s="342"/>
      <c r="K18" s="342"/>
      <c r="L18" s="342"/>
      <c r="M18" s="342"/>
      <c r="N18" s="342"/>
      <c r="O18" s="11"/>
      <c r="P18" s="11"/>
    </row>
    <row r="19" spans="1:14" ht="12.75" customHeight="1">
      <c r="A19" s="3"/>
      <c r="B19" s="3"/>
      <c r="C19" s="3"/>
      <c r="D19" s="3"/>
      <c r="E19" s="3"/>
      <c r="F19" s="3"/>
      <c r="G19" s="3"/>
      <c r="H19" s="3"/>
      <c r="I19" s="3"/>
      <c r="J19" s="124" t="s">
        <v>193</v>
      </c>
      <c r="K19" s="6"/>
      <c r="L19" s="3"/>
      <c r="M19" s="302"/>
      <c r="N19" s="302"/>
    </row>
    <row r="20" spans="1:15" s="75" customFormat="1" ht="27.75" customHeight="1">
      <c r="A20" s="73"/>
      <c r="B20" s="300" t="s">
        <v>191</v>
      </c>
      <c r="C20" s="347"/>
      <c r="D20" s="347"/>
      <c r="E20" s="358" t="s">
        <v>42</v>
      </c>
      <c r="F20" s="358"/>
      <c r="G20" s="358"/>
      <c r="H20" s="358" t="s">
        <v>41</v>
      </c>
      <c r="I20" s="358"/>
      <c r="J20" s="358"/>
      <c r="K20" s="28"/>
      <c r="L20" s="303"/>
      <c r="M20" s="303"/>
      <c r="N20" s="303"/>
      <c r="O20" s="74"/>
    </row>
    <row r="21" spans="1:15" s="75" customFormat="1" ht="27.75" customHeight="1">
      <c r="A21" s="73"/>
      <c r="B21" s="67" t="s">
        <v>15</v>
      </c>
      <c r="C21" s="67" t="s">
        <v>16</v>
      </c>
      <c r="D21" s="88" t="s">
        <v>192</v>
      </c>
      <c r="E21" s="67" t="s">
        <v>15</v>
      </c>
      <c r="F21" s="67" t="s">
        <v>16</v>
      </c>
      <c r="G21" s="88" t="s">
        <v>192</v>
      </c>
      <c r="H21" s="8" t="s">
        <v>15</v>
      </c>
      <c r="I21" s="8" t="s">
        <v>16</v>
      </c>
      <c r="J21" s="89" t="s">
        <v>192</v>
      </c>
      <c r="K21" s="28"/>
      <c r="L21" s="28"/>
      <c r="M21" s="28"/>
      <c r="N21" s="28"/>
      <c r="O21" s="74"/>
    </row>
    <row r="22" spans="1:15" ht="13.5" customHeight="1" thickBot="1">
      <c r="A22" s="3"/>
      <c r="B22" s="76">
        <v>1</v>
      </c>
      <c r="C22" s="76">
        <v>2</v>
      </c>
      <c r="D22" s="76">
        <v>3</v>
      </c>
      <c r="E22" s="76">
        <v>4</v>
      </c>
      <c r="F22" s="76">
        <v>5</v>
      </c>
      <c r="G22" s="76">
        <v>6</v>
      </c>
      <c r="H22" s="77">
        <v>7</v>
      </c>
      <c r="I22" s="77">
        <v>8</v>
      </c>
      <c r="J22" s="77">
        <v>9</v>
      </c>
      <c r="K22" s="9"/>
      <c r="L22" s="9"/>
      <c r="M22" s="9"/>
      <c r="N22" s="9"/>
      <c r="O22" s="6"/>
    </row>
    <row r="23" spans="1:15" s="75" customFormat="1" ht="27.75" customHeight="1" thickTop="1">
      <c r="A23" s="73"/>
      <c r="B23" s="149">
        <f>F33</f>
        <v>2613406</v>
      </c>
      <c r="C23" s="149">
        <f>G33</f>
        <v>59969</v>
      </c>
      <c r="D23" s="190">
        <f>SUM(B23:C23)</f>
        <v>2673375</v>
      </c>
      <c r="E23" s="149">
        <f>I33</f>
        <v>2578630</v>
      </c>
      <c r="F23" s="149">
        <f>J33</f>
        <v>59919</v>
      </c>
      <c r="G23" s="191">
        <f>SUM(E23:F23)</f>
        <v>2638549</v>
      </c>
      <c r="H23" s="61">
        <f>E23-B23</f>
        <v>-34776</v>
      </c>
      <c r="I23" s="61">
        <f>F23-C23</f>
        <v>-50</v>
      </c>
      <c r="J23" s="191">
        <f>G23-D23</f>
        <v>-34826</v>
      </c>
      <c r="K23" s="105"/>
      <c r="L23" s="105"/>
      <c r="M23" s="105"/>
      <c r="N23" s="105"/>
      <c r="O23" s="74"/>
    </row>
    <row r="24" spans="1:14" ht="13.5" customHeight="1">
      <c r="A24" s="3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</row>
    <row r="25" spans="1:14" ht="14.25" customHeight="1">
      <c r="A25" s="3" t="s">
        <v>36</v>
      </c>
      <c r="B25" s="350" t="s">
        <v>194</v>
      </c>
      <c r="C25" s="350"/>
      <c r="D25" s="350"/>
      <c r="E25" s="350"/>
      <c r="F25" s="350"/>
      <c r="G25" s="350"/>
      <c r="H25" s="350"/>
      <c r="I25" s="350"/>
      <c r="J25" s="350"/>
      <c r="K25" s="350"/>
      <c r="L25" s="350"/>
      <c r="M25" s="350"/>
      <c r="N25" s="3"/>
    </row>
    <row r="26" spans="1:14" ht="12.75" customHeight="1">
      <c r="A26" s="2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125"/>
      <c r="N26" s="125" t="s">
        <v>193</v>
      </c>
    </row>
    <row r="27" spans="1:14" s="75" customFormat="1" ht="27.75" customHeight="1">
      <c r="A27" s="358" t="s">
        <v>14</v>
      </c>
      <c r="B27" s="304" t="s">
        <v>196</v>
      </c>
      <c r="C27" s="418"/>
      <c r="D27" s="418"/>
      <c r="E27" s="419"/>
      <c r="F27" s="304" t="s">
        <v>191</v>
      </c>
      <c r="G27" s="356"/>
      <c r="H27" s="357"/>
      <c r="I27" s="300" t="s">
        <v>195</v>
      </c>
      <c r="J27" s="347"/>
      <c r="K27" s="348"/>
      <c r="L27" s="327" t="s">
        <v>41</v>
      </c>
      <c r="M27" s="327"/>
      <c r="N27" s="327"/>
    </row>
    <row r="28" spans="1:14" s="75" customFormat="1" ht="27.75" customHeight="1">
      <c r="A28" s="358"/>
      <c r="B28" s="420"/>
      <c r="C28" s="421"/>
      <c r="D28" s="421"/>
      <c r="E28" s="422"/>
      <c r="F28" s="8" t="s">
        <v>15</v>
      </c>
      <c r="G28" s="8" t="s">
        <v>16</v>
      </c>
      <c r="H28" s="88" t="s">
        <v>192</v>
      </c>
      <c r="I28" s="8" t="s">
        <v>15</v>
      </c>
      <c r="J28" s="8" t="s">
        <v>16</v>
      </c>
      <c r="K28" s="88" t="s">
        <v>192</v>
      </c>
      <c r="L28" s="8" t="s">
        <v>15</v>
      </c>
      <c r="M28" s="8" t="s">
        <v>16</v>
      </c>
      <c r="N28" s="89" t="s">
        <v>192</v>
      </c>
    </row>
    <row r="29" spans="1:14" ht="13.5" thickBot="1">
      <c r="A29" s="79">
        <v>1</v>
      </c>
      <c r="B29" s="312">
        <v>2</v>
      </c>
      <c r="C29" s="460"/>
      <c r="D29" s="460"/>
      <c r="E29" s="461"/>
      <c r="F29" s="79">
        <v>3</v>
      </c>
      <c r="G29" s="79">
        <v>4</v>
      </c>
      <c r="H29" s="79">
        <v>5</v>
      </c>
      <c r="I29" s="79">
        <v>6</v>
      </c>
      <c r="J29" s="79">
        <v>7</v>
      </c>
      <c r="K29" s="79">
        <v>8</v>
      </c>
      <c r="L29" s="79">
        <v>9</v>
      </c>
      <c r="M29" s="79">
        <v>10</v>
      </c>
      <c r="N29" s="79">
        <v>11</v>
      </c>
    </row>
    <row r="30" spans="1:14" s="98" customFormat="1" ht="30" customHeight="1" thickTop="1">
      <c r="A30" s="8">
        <v>1</v>
      </c>
      <c r="B30" s="319" t="s">
        <v>303</v>
      </c>
      <c r="C30" s="466"/>
      <c r="D30" s="466"/>
      <c r="E30" s="467"/>
      <c r="F30" s="248">
        <v>2181600</v>
      </c>
      <c r="G30" s="248"/>
      <c r="H30" s="212">
        <f>SUM(F30:G30)</f>
        <v>2181600</v>
      </c>
      <c r="I30" s="96">
        <v>2181434</v>
      </c>
      <c r="J30" s="96"/>
      <c r="K30" s="212">
        <f>SUM(I30:J30)</f>
        <v>2181434</v>
      </c>
      <c r="L30" s="41">
        <f aca="true" t="shared" si="0" ref="L30:M32">I30-F30</f>
        <v>-166</v>
      </c>
      <c r="M30" s="41">
        <f t="shared" si="0"/>
        <v>0</v>
      </c>
      <c r="N30" s="212">
        <f>SUM(L30:M30)</f>
        <v>-166</v>
      </c>
    </row>
    <row r="31" spans="1:14" s="98" customFormat="1" ht="30" customHeight="1">
      <c r="A31" s="8">
        <v>2</v>
      </c>
      <c r="B31" s="319" t="s">
        <v>300</v>
      </c>
      <c r="C31" s="466"/>
      <c r="D31" s="466"/>
      <c r="E31" s="467"/>
      <c r="F31" s="248">
        <v>431806</v>
      </c>
      <c r="G31" s="248">
        <v>319</v>
      </c>
      <c r="H31" s="212">
        <f>SUM(F31:G31)</f>
        <v>432125</v>
      </c>
      <c r="I31" s="96">
        <v>397196</v>
      </c>
      <c r="J31" s="96">
        <v>319</v>
      </c>
      <c r="K31" s="212">
        <f>SUM(I31:J31)</f>
        <v>397515</v>
      </c>
      <c r="L31" s="41">
        <f t="shared" si="0"/>
        <v>-34610</v>
      </c>
      <c r="M31" s="41">
        <f t="shared" si="0"/>
        <v>0</v>
      </c>
      <c r="N31" s="212">
        <f>SUM(L31:M31)</f>
        <v>-34610</v>
      </c>
    </row>
    <row r="32" spans="1:14" s="98" customFormat="1" ht="30" customHeight="1" thickBot="1">
      <c r="A32" s="92">
        <v>3</v>
      </c>
      <c r="B32" s="319" t="s">
        <v>305</v>
      </c>
      <c r="C32" s="466"/>
      <c r="D32" s="466"/>
      <c r="E32" s="467"/>
      <c r="F32" s="249"/>
      <c r="G32" s="249">
        <v>59650</v>
      </c>
      <c r="H32" s="250">
        <f>SUM(F32:G32)</f>
        <v>59650</v>
      </c>
      <c r="I32" s="247"/>
      <c r="J32" s="247">
        <v>59600</v>
      </c>
      <c r="K32" s="250">
        <f>SUM(I32:J32)</f>
        <v>59600</v>
      </c>
      <c r="L32" s="181">
        <f t="shared" si="0"/>
        <v>0</v>
      </c>
      <c r="M32" s="181">
        <f t="shared" si="0"/>
        <v>-50</v>
      </c>
      <c r="N32" s="250">
        <f>SUM(L32:M32)</f>
        <v>-50</v>
      </c>
    </row>
    <row r="33" spans="1:14" s="112" customFormat="1" ht="30" customHeight="1" thickTop="1">
      <c r="A33" s="107"/>
      <c r="B33" s="462" t="s">
        <v>199</v>
      </c>
      <c r="C33" s="463"/>
      <c r="D33" s="463"/>
      <c r="E33" s="464"/>
      <c r="F33" s="191">
        <f>SUM(F30:F32)</f>
        <v>2613406</v>
      </c>
      <c r="G33" s="191">
        <f aca="true" t="shared" si="1" ref="G33:N33">SUM(G30:G32)</f>
        <v>59969</v>
      </c>
      <c r="H33" s="191">
        <f t="shared" si="1"/>
        <v>2673375</v>
      </c>
      <c r="I33" s="191">
        <f t="shared" si="1"/>
        <v>2578630</v>
      </c>
      <c r="J33" s="191">
        <f t="shared" si="1"/>
        <v>59919</v>
      </c>
      <c r="K33" s="191">
        <f t="shared" si="1"/>
        <v>2638549</v>
      </c>
      <c r="L33" s="191">
        <f t="shared" si="1"/>
        <v>-34776</v>
      </c>
      <c r="M33" s="191">
        <f t="shared" si="1"/>
        <v>-50</v>
      </c>
      <c r="N33" s="191">
        <f t="shared" si="1"/>
        <v>-34826</v>
      </c>
    </row>
    <row r="34" spans="1:14" s="112" customFormat="1" ht="39" customHeight="1">
      <c r="A34" s="455" t="s">
        <v>354</v>
      </c>
      <c r="B34" s="456"/>
      <c r="C34" s="456"/>
      <c r="D34" s="456"/>
      <c r="E34" s="456"/>
      <c r="F34" s="456"/>
      <c r="G34" s="456"/>
      <c r="H34" s="456"/>
      <c r="I34" s="456"/>
      <c r="J34" s="456"/>
      <c r="K34" s="456"/>
      <c r="L34" s="456"/>
      <c r="M34" s="456"/>
      <c r="N34" s="457"/>
    </row>
    <row r="35" spans="1:14" ht="7.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ht="16.5" customHeight="1">
      <c r="A36" s="3" t="s">
        <v>44</v>
      </c>
      <c r="B36" s="342" t="s">
        <v>197</v>
      </c>
      <c r="C36" s="342"/>
      <c r="D36" s="342"/>
      <c r="E36" s="342"/>
      <c r="F36" s="342"/>
      <c r="G36" s="342"/>
      <c r="H36" s="342"/>
      <c r="I36" s="342"/>
      <c r="J36" s="342"/>
      <c r="K36" s="342"/>
      <c r="L36" s="342"/>
      <c r="M36" s="342"/>
      <c r="N36" s="342"/>
    </row>
    <row r="37" spans="1:16" ht="12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2"/>
      <c r="O37" s="6"/>
      <c r="P37" s="125" t="s">
        <v>193</v>
      </c>
    </row>
    <row r="38" spans="1:16" s="75" customFormat="1" ht="30" customHeight="1">
      <c r="A38" s="304" t="s">
        <v>198</v>
      </c>
      <c r="B38" s="356"/>
      <c r="C38" s="356"/>
      <c r="D38" s="356"/>
      <c r="E38" s="357"/>
      <c r="F38" s="304" t="s">
        <v>54</v>
      </c>
      <c r="G38" s="356"/>
      <c r="H38" s="357"/>
      <c r="I38" s="300" t="s">
        <v>43</v>
      </c>
      <c r="J38" s="347"/>
      <c r="K38" s="348"/>
      <c r="L38" s="327" t="s">
        <v>41</v>
      </c>
      <c r="M38" s="327"/>
      <c r="N38" s="327"/>
      <c r="O38" s="358" t="s">
        <v>53</v>
      </c>
      <c r="P38" s="358"/>
    </row>
    <row r="39" spans="1:16" s="75" customFormat="1" ht="30" customHeight="1">
      <c r="A39" s="361"/>
      <c r="B39" s="402"/>
      <c r="C39" s="402"/>
      <c r="D39" s="402"/>
      <c r="E39" s="362"/>
      <c r="F39" s="8" t="s">
        <v>17</v>
      </c>
      <c r="G39" s="8" t="s">
        <v>16</v>
      </c>
      <c r="H39" s="88" t="s">
        <v>192</v>
      </c>
      <c r="I39" s="8" t="s">
        <v>17</v>
      </c>
      <c r="J39" s="8" t="s">
        <v>16</v>
      </c>
      <c r="K39" s="88" t="s">
        <v>192</v>
      </c>
      <c r="L39" s="8" t="s">
        <v>17</v>
      </c>
      <c r="M39" s="8" t="s">
        <v>16</v>
      </c>
      <c r="N39" s="88" t="s">
        <v>192</v>
      </c>
      <c r="O39" s="358"/>
      <c r="P39" s="358"/>
    </row>
    <row r="40" spans="1:16" ht="13.5" thickBot="1">
      <c r="A40" s="312">
        <v>1</v>
      </c>
      <c r="B40" s="313"/>
      <c r="C40" s="313"/>
      <c r="D40" s="313"/>
      <c r="E40" s="314"/>
      <c r="F40" s="79">
        <v>2</v>
      </c>
      <c r="G40" s="79">
        <v>3</v>
      </c>
      <c r="H40" s="79">
        <v>4</v>
      </c>
      <c r="I40" s="79">
        <v>5</v>
      </c>
      <c r="J40" s="79">
        <v>6</v>
      </c>
      <c r="K40" s="79">
        <v>7</v>
      </c>
      <c r="L40" s="79">
        <v>8</v>
      </c>
      <c r="M40" s="79">
        <v>9</v>
      </c>
      <c r="N40" s="79">
        <v>10</v>
      </c>
      <c r="O40" s="423">
        <v>11</v>
      </c>
      <c r="P40" s="423"/>
    </row>
    <row r="41" spans="1:16" ht="33.75" customHeight="1" thickBot="1" thickTop="1">
      <c r="A41" s="297" t="s">
        <v>327</v>
      </c>
      <c r="B41" s="298"/>
      <c r="C41" s="298"/>
      <c r="D41" s="298"/>
      <c r="E41" s="299"/>
      <c r="F41" s="263">
        <v>137250</v>
      </c>
      <c r="G41" s="263">
        <v>10000</v>
      </c>
      <c r="H41" s="264">
        <f>SUM(F41:G41)</f>
        <v>147250</v>
      </c>
      <c r="I41" s="283">
        <v>137250</v>
      </c>
      <c r="J41" s="283">
        <v>10000</v>
      </c>
      <c r="K41" s="284">
        <f>SUM(I41:J41)</f>
        <v>147250</v>
      </c>
      <c r="L41" s="95">
        <f>I41-F41</f>
        <v>0</v>
      </c>
      <c r="M41" s="95">
        <f>J41-G41</f>
        <v>0</v>
      </c>
      <c r="N41" s="262">
        <f>SUM(L41:M41)</f>
        <v>0</v>
      </c>
      <c r="O41" s="424"/>
      <c r="P41" s="424"/>
    </row>
    <row r="42" spans="1:16" s="115" customFormat="1" ht="30" customHeight="1" thickTop="1">
      <c r="A42" s="406" t="s">
        <v>199</v>
      </c>
      <c r="B42" s="407"/>
      <c r="C42" s="407"/>
      <c r="D42" s="407"/>
      <c r="E42" s="408"/>
      <c r="F42" s="265">
        <f aca="true" t="shared" si="2" ref="F42:N42">SUM(F41:F41)</f>
        <v>137250</v>
      </c>
      <c r="G42" s="265">
        <f t="shared" si="2"/>
        <v>10000</v>
      </c>
      <c r="H42" s="265">
        <f t="shared" si="2"/>
        <v>147250</v>
      </c>
      <c r="I42" s="285">
        <f t="shared" si="2"/>
        <v>137250</v>
      </c>
      <c r="J42" s="285">
        <f t="shared" si="2"/>
        <v>10000</v>
      </c>
      <c r="K42" s="285">
        <f t="shared" si="2"/>
        <v>147250</v>
      </c>
      <c r="L42" s="107">
        <f t="shared" si="2"/>
        <v>0</v>
      </c>
      <c r="M42" s="107">
        <f t="shared" si="2"/>
        <v>0</v>
      </c>
      <c r="N42" s="107">
        <f t="shared" si="2"/>
        <v>0</v>
      </c>
      <c r="O42" s="425"/>
      <c r="P42" s="425"/>
    </row>
    <row r="43" spans="1:14" ht="7.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118"/>
      <c r="L43" s="3"/>
      <c r="M43" s="3"/>
      <c r="N43" s="3"/>
    </row>
    <row r="44" spans="1:14" ht="15">
      <c r="A44" s="3" t="s">
        <v>45</v>
      </c>
      <c r="B44" s="350" t="s">
        <v>200</v>
      </c>
      <c r="C44" s="350"/>
      <c r="D44" s="350"/>
      <c r="E44" s="350"/>
      <c r="F44" s="350"/>
      <c r="G44" s="350"/>
      <c r="H44" s="350"/>
      <c r="I44" s="350"/>
      <c r="J44" s="350"/>
      <c r="K44" s="350"/>
      <c r="L44" s="350"/>
      <c r="M44" s="350"/>
      <c r="N44" s="3"/>
    </row>
    <row r="45" spans="1:14" ht="7.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7" s="75" customFormat="1" ht="42" customHeight="1">
      <c r="A46" s="345" t="s">
        <v>14</v>
      </c>
      <c r="B46" s="304" t="s">
        <v>18</v>
      </c>
      <c r="C46" s="322"/>
      <c r="D46" s="322"/>
      <c r="E46" s="345" t="s">
        <v>19</v>
      </c>
      <c r="F46" s="304" t="s">
        <v>20</v>
      </c>
      <c r="G46" s="418"/>
      <c r="H46" s="419"/>
      <c r="I46" s="300" t="s">
        <v>202</v>
      </c>
      <c r="J46" s="367"/>
      <c r="K46" s="368"/>
      <c r="L46" s="300" t="s">
        <v>201</v>
      </c>
      <c r="M46" s="367"/>
      <c r="N46" s="368"/>
      <c r="O46" s="300" t="s">
        <v>41</v>
      </c>
      <c r="P46" s="310"/>
      <c r="Q46" s="311"/>
    </row>
    <row r="47" spans="1:17" s="75" customFormat="1" ht="27.75" customHeight="1">
      <c r="A47" s="346"/>
      <c r="B47" s="324"/>
      <c r="C47" s="325"/>
      <c r="D47" s="325"/>
      <c r="E47" s="346"/>
      <c r="F47" s="420"/>
      <c r="G47" s="421"/>
      <c r="H47" s="422"/>
      <c r="I47" s="8" t="s">
        <v>15</v>
      </c>
      <c r="J47" s="8" t="s">
        <v>16</v>
      </c>
      <c r="K47" s="89" t="s">
        <v>192</v>
      </c>
      <c r="L47" s="8" t="s">
        <v>15</v>
      </c>
      <c r="M47" s="8" t="s">
        <v>16</v>
      </c>
      <c r="N47" s="89" t="s">
        <v>192</v>
      </c>
      <c r="O47" s="8" t="s">
        <v>15</v>
      </c>
      <c r="P47" s="8" t="s">
        <v>16</v>
      </c>
      <c r="Q47" s="89" t="s">
        <v>192</v>
      </c>
    </row>
    <row r="48" spans="1:17" ht="13.5" thickBot="1">
      <c r="A48" s="79">
        <v>1</v>
      </c>
      <c r="B48" s="312">
        <v>3</v>
      </c>
      <c r="C48" s="437"/>
      <c r="D48" s="437"/>
      <c r="E48" s="79">
        <v>4</v>
      </c>
      <c r="F48" s="312">
        <v>5</v>
      </c>
      <c r="G48" s="313"/>
      <c r="H48" s="314"/>
      <c r="I48" s="79">
        <v>5</v>
      </c>
      <c r="J48" s="79">
        <v>6</v>
      </c>
      <c r="K48" s="79">
        <v>7</v>
      </c>
      <c r="L48" s="79">
        <v>8</v>
      </c>
      <c r="M48" s="79">
        <v>9</v>
      </c>
      <c r="N48" s="79">
        <v>10</v>
      </c>
      <c r="O48" s="79">
        <v>11</v>
      </c>
      <c r="P48" s="79">
        <v>12</v>
      </c>
      <c r="Q48" s="79">
        <v>13</v>
      </c>
    </row>
    <row r="49" spans="1:17" s="98" customFormat="1" ht="25.5" customHeight="1" thickTop="1">
      <c r="A49" s="101">
        <v>1</v>
      </c>
      <c r="B49" s="372" t="s">
        <v>205</v>
      </c>
      <c r="C49" s="380"/>
      <c r="D49" s="380"/>
      <c r="E49" s="44"/>
      <c r="F49" s="449"/>
      <c r="G49" s="382"/>
      <c r="H49" s="301"/>
      <c r="I49" s="70"/>
      <c r="J49" s="70"/>
      <c r="K49" s="110"/>
      <c r="L49" s="26"/>
      <c r="M49" s="26"/>
      <c r="N49" s="145"/>
      <c r="O49" s="141"/>
      <c r="P49" s="54"/>
      <c r="Q49" s="119"/>
    </row>
    <row r="50" spans="1:17" s="98" customFormat="1" ht="39" customHeight="1">
      <c r="A50" s="44"/>
      <c r="B50" s="328" t="s">
        <v>111</v>
      </c>
      <c r="C50" s="380"/>
      <c r="D50" s="380"/>
      <c r="E50" s="19" t="s">
        <v>1</v>
      </c>
      <c r="F50" s="300" t="s">
        <v>112</v>
      </c>
      <c r="G50" s="347"/>
      <c r="H50" s="348"/>
      <c r="I50" s="53">
        <v>2</v>
      </c>
      <c r="J50" s="53"/>
      <c r="K50" s="227">
        <f aca="true" t="shared" si="3" ref="K50:K56">SUM(I50:J50)</f>
        <v>2</v>
      </c>
      <c r="L50" s="53">
        <v>2</v>
      </c>
      <c r="M50" s="53"/>
      <c r="N50" s="227">
        <f aca="true" t="shared" si="4" ref="N50:N56">SUM(L50:M50)</f>
        <v>2</v>
      </c>
      <c r="O50" s="242">
        <f>L50-I50</f>
        <v>0</v>
      </c>
      <c r="P50" s="41">
        <f>M50-J50</f>
        <v>0</v>
      </c>
      <c r="Q50" s="227">
        <f aca="true" t="shared" si="5" ref="Q50:Q56">SUM(O50:P50)</f>
        <v>0</v>
      </c>
    </row>
    <row r="51" spans="1:17" s="98" customFormat="1" ht="27" customHeight="1">
      <c r="A51" s="44"/>
      <c r="B51" s="328" t="s">
        <v>113</v>
      </c>
      <c r="C51" s="380"/>
      <c r="D51" s="380"/>
      <c r="E51" s="19" t="s">
        <v>1</v>
      </c>
      <c r="F51" s="300" t="s">
        <v>57</v>
      </c>
      <c r="G51" s="347"/>
      <c r="H51" s="348"/>
      <c r="I51" s="230">
        <f>SUM(I52:I55)</f>
        <v>27.95</v>
      </c>
      <c r="J51" s="230"/>
      <c r="K51" s="227">
        <f t="shared" si="3"/>
        <v>27.95</v>
      </c>
      <c r="L51" s="230">
        <f>SUM(L52:L55)</f>
        <v>27.95</v>
      </c>
      <c r="M51" s="230"/>
      <c r="N51" s="227">
        <f t="shared" si="4"/>
        <v>27.95</v>
      </c>
      <c r="O51" s="53">
        <f aca="true" t="shared" si="6" ref="O51:O56">L51-I51</f>
        <v>0</v>
      </c>
      <c r="P51" s="39">
        <f aca="true" t="shared" si="7" ref="P51:P56">M51-J51</f>
        <v>0</v>
      </c>
      <c r="Q51" s="227">
        <f t="shared" si="5"/>
        <v>0</v>
      </c>
    </row>
    <row r="52" spans="1:17" s="98" customFormat="1" ht="25.5" customHeight="1">
      <c r="A52" s="44"/>
      <c r="B52" s="328" t="s">
        <v>114</v>
      </c>
      <c r="C52" s="380"/>
      <c r="D52" s="380"/>
      <c r="E52" s="19" t="s">
        <v>1</v>
      </c>
      <c r="F52" s="300" t="s">
        <v>57</v>
      </c>
      <c r="G52" s="347"/>
      <c r="H52" s="348"/>
      <c r="I52" s="231">
        <v>16.7</v>
      </c>
      <c r="J52" s="231"/>
      <c r="K52" s="227">
        <f t="shared" si="3"/>
        <v>16.7</v>
      </c>
      <c r="L52" s="231">
        <v>16.7</v>
      </c>
      <c r="M52" s="231"/>
      <c r="N52" s="227">
        <f t="shared" si="4"/>
        <v>16.7</v>
      </c>
      <c r="O52" s="242">
        <f t="shared" si="6"/>
        <v>0</v>
      </c>
      <c r="P52" s="39">
        <f t="shared" si="7"/>
        <v>0</v>
      </c>
      <c r="Q52" s="227">
        <f t="shared" si="5"/>
        <v>0</v>
      </c>
    </row>
    <row r="53" spans="1:17" s="98" customFormat="1" ht="27" customHeight="1">
      <c r="A53" s="44"/>
      <c r="B53" s="328" t="s">
        <v>115</v>
      </c>
      <c r="C53" s="380"/>
      <c r="D53" s="380"/>
      <c r="E53" s="19" t="s">
        <v>1</v>
      </c>
      <c r="F53" s="300" t="s">
        <v>57</v>
      </c>
      <c r="G53" s="347"/>
      <c r="H53" s="348"/>
      <c r="I53" s="231">
        <v>7.5</v>
      </c>
      <c r="J53" s="231"/>
      <c r="K53" s="227">
        <f t="shared" si="3"/>
        <v>7.5</v>
      </c>
      <c r="L53" s="231">
        <v>7.5</v>
      </c>
      <c r="M53" s="231"/>
      <c r="N53" s="227">
        <f t="shared" si="4"/>
        <v>7.5</v>
      </c>
      <c r="O53" s="242">
        <f t="shared" si="6"/>
        <v>0</v>
      </c>
      <c r="P53" s="39">
        <f t="shared" si="7"/>
        <v>0</v>
      </c>
      <c r="Q53" s="227">
        <f t="shared" si="5"/>
        <v>0</v>
      </c>
    </row>
    <row r="54" spans="1:17" s="98" customFormat="1" ht="25.5" customHeight="1">
      <c r="A54" s="44"/>
      <c r="B54" s="328" t="s">
        <v>116</v>
      </c>
      <c r="C54" s="380"/>
      <c r="D54" s="380"/>
      <c r="E54" s="19" t="s">
        <v>1</v>
      </c>
      <c r="F54" s="300" t="s">
        <v>57</v>
      </c>
      <c r="G54" s="347"/>
      <c r="H54" s="348"/>
      <c r="I54" s="232"/>
      <c r="J54" s="232"/>
      <c r="K54" s="227">
        <f t="shared" si="3"/>
        <v>0</v>
      </c>
      <c r="L54" s="232"/>
      <c r="M54" s="232"/>
      <c r="N54" s="227">
        <f t="shared" si="4"/>
        <v>0</v>
      </c>
      <c r="O54" s="242">
        <f t="shared" si="6"/>
        <v>0</v>
      </c>
      <c r="P54" s="39">
        <f t="shared" si="7"/>
        <v>0</v>
      </c>
      <c r="Q54" s="227">
        <f t="shared" si="5"/>
        <v>0</v>
      </c>
    </row>
    <row r="55" spans="1:17" s="98" customFormat="1" ht="25.5" customHeight="1">
      <c r="A55" s="44"/>
      <c r="B55" s="328" t="s">
        <v>117</v>
      </c>
      <c r="C55" s="380"/>
      <c r="D55" s="380"/>
      <c r="E55" s="19" t="s">
        <v>1</v>
      </c>
      <c r="F55" s="300" t="s">
        <v>57</v>
      </c>
      <c r="G55" s="347"/>
      <c r="H55" s="348"/>
      <c r="I55" s="232">
        <v>3.75</v>
      </c>
      <c r="J55" s="232"/>
      <c r="K55" s="227">
        <f t="shared" si="3"/>
        <v>3.75</v>
      </c>
      <c r="L55" s="232">
        <v>3.75</v>
      </c>
      <c r="M55" s="232"/>
      <c r="N55" s="227">
        <f t="shared" si="4"/>
        <v>3.75</v>
      </c>
      <c r="O55" s="242">
        <f t="shared" si="6"/>
        <v>0</v>
      </c>
      <c r="P55" s="39">
        <f t="shared" si="7"/>
        <v>0</v>
      </c>
      <c r="Q55" s="227">
        <f t="shared" si="5"/>
        <v>0</v>
      </c>
    </row>
    <row r="56" spans="1:17" s="98" customFormat="1" ht="27" customHeight="1">
      <c r="A56" s="44"/>
      <c r="B56" s="328" t="s">
        <v>118</v>
      </c>
      <c r="C56" s="380"/>
      <c r="D56" s="380"/>
      <c r="E56" s="19" t="s">
        <v>1</v>
      </c>
      <c r="F56" s="300" t="s">
        <v>57</v>
      </c>
      <c r="G56" s="347"/>
      <c r="H56" s="348"/>
      <c r="I56" s="42">
        <f>SUM(I52:I55)</f>
        <v>27.95</v>
      </c>
      <c r="J56" s="42"/>
      <c r="K56" s="227">
        <f t="shared" si="3"/>
        <v>27.95</v>
      </c>
      <c r="L56" s="230">
        <f>SUM(L52:L55)</f>
        <v>27.95</v>
      </c>
      <c r="M56" s="42"/>
      <c r="N56" s="227">
        <f t="shared" si="4"/>
        <v>27.95</v>
      </c>
      <c r="O56" s="242">
        <f t="shared" si="6"/>
        <v>0</v>
      </c>
      <c r="P56" s="39">
        <f t="shared" si="7"/>
        <v>0</v>
      </c>
      <c r="Q56" s="227">
        <f t="shared" si="5"/>
        <v>0</v>
      </c>
    </row>
    <row r="57" spans="1:17" s="98" customFormat="1" ht="25.5" customHeight="1">
      <c r="A57" s="436" t="s">
        <v>55</v>
      </c>
      <c r="B57" s="380"/>
      <c r="C57" s="380"/>
      <c r="D57" s="380"/>
      <c r="E57" s="380"/>
      <c r="F57" s="380"/>
      <c r="G57" s="380"/>
      <c r="H57" s="380"/>
      <c r="I57" s="380"/>
      <c r="J57" s="380"/>
      <c r="K57" s="421"/>
      <c r="L57" s="380"/>
      <c r="M57" s="380"/>
      <c r="N57" s="421"/>
      <c r="O57" s="380"/>
      <c r="P57" s="380"/>
      <c r="Q57" s="422"/>
    </row>
    <row r="58" spans="1:17" s="98" customFormat="1" ht="25.5" customHeight="1">
      <c r="A58" s="101">
        <v>2</v>
      </c>
      <c r="B58" s="372" t="s">
        <v>206</v>
      </c>
      <c r="C58" s="380"/>
      <c r="D58" s="380"/>
      <c r="E58" s="19"/>
      <c r="F58" s="448"/>
      <c r="G58" s="380"/>
      <c r="H58" s="380"/>
      <c r="I58" s="56"/>
      <c r="J58" s="56"/>
      <c r="K58" s="56"/>
      <c r="L58" s="106"/>
      <c r="M58" s="106"/>
      <c r="N58" s="106"/>
      <c r="O58" s="142"/>
      <c r="P58" s="54"/>
      <c r="Q58" s="54"/>
    </row>
    <row r="59" spans="1:17" s="98" customFormat="1" ht="19.5" customHeight="1">
      <c r="A59" s="345"/>
      <c r="B59" s="393" t="s">
        <v>211</v>
      </c>
      <c r="C59" s="418"/>
      <c r="D59" s="418"/>
      <c r="E59" s="345" t="s">
        <v>146</v>
      </c>
      <c r="F59" s="304" t="s">
        <v>151</v>
      </c>
      <c r="G59" s="356"/>
      <c r="H59" s="357"/>
      <c r="I59" s="233">
        <f>I60+I61</f>
        <v>1760</v>
      </c>
      <c r="J59" s="131"/>
      <c r="K59" s="213">
        <f aca="true" t="shared" si="8" ref="K59:K107">SUM(I59:J59)</f>
        <v>1760</v>
      </c>
      <c r="L59" s="222">
        <f>L60+L61</f>
        <v>1760</v>
      </c>
      <c r="M59" s="128"/>
      <c r="N59" s="213">
        <f aca="true" t="shared" si="9" ref="N59:N107">SUM(L59:M59)</f>
        <v>1760</v>
      </c>
      <c r="O59" s="267">
        <f aca="true" t="shared" si="10" ref="O59:O107">L59-I59</f>
        <v>0</v>
      </c>
      <c r="P59" s="268">
        <f aca="true" t="shared" si="11" ref="P59:P107">M59-J59</f>
        <v>0</v>
      </c>
      <c r="Q59" s="213">
        <f aca="true" t="shared" si="12" ref="Q59:Q107">SUM(O59:P59)</f>
        <v>0</v>
      </c>
    </row>
    <row r="60" spans="1:17" s="98" customFormat="1" ht="19.5" customHeight="1">
      <c r="A60" s="391"/>
      <c r="B60" s="434"/>
      <c r="C60" s="435"/>
      <c r="D60" s="435"/>
      <c r="E60" s="430"/>
      <c r="F60" s="361"/>
      <c r="G60" s="402"/>
      <c r="H60" s="362"/>
      <c r="I60" s="38">
        <f>I63</f>
        <v>712</v>
      </c>
      <c r="J60" s="131"/>
      <c r="K60" s="213">
        <f t="shared" si="8"/>
        <v>712</v>
      </c>
      <c r="L60" s="20">
        <f>L63</f>
        <v>722</v>
      </c>
      <c r="M60" s="128"/>
      <c r="N60" s="213">
        <f t="shared" si="9"/>
        <v>722</v>
      </c>
      <c r="O60" s="143">
        <f t="shared" si="10"/>
        <v>10</v>
      </c>
      <c r="P60" s="39">
        <f t="shared" si="11"/>
        <v>0</v>
      </c>
      <c r="Q60" s="213">
        <f t="shared" si="12"/>
        <v>10</v>
      </c>
    </row>
    <row r="61" spans="1:17" s="98" customFormat="1" ht="19.5" customHeight="1">
      <c r="A61" s="392"/>
      <c r="B61" s="420"/>
      <c r="C61" s="421"/>
      <c r="D61" s="421"/>
      <c r="E61" s="431"/>
      <c r="F61" s="403"/>
      <c r="G61" s="404"/>
      <c r="H61" s="405"/>
      <c r="I61" s="38">
        <f>I64</f>
        <v>1048</v>
      </c>
      <c r="J61" s="131"/>
      <c r="K61" s="213">
        <f t="shared" si="8"/>
        <v>1048</v>
      </c>
      <c r="L61" s="20">
        <f>L64</f>
        <v>1038</v>
      </c>
      <c r="M61" s="128"/>
      <c r="N61" s="213">
        <f t="shared" si="9"/>
        <v>1038</v>
      </c>
      <c r="O61" s="143">
        <f t="shared" si="10"/>
        <v>-10</v>
      </c>
      <c r="P61" s="39">
        <f t="shared" si="11"/>
        <v>0</v>
      </c>
      <c r="Q61" s="213">
        <f t="shared" si="12"/>
        <v>-10</v>
      </c>
    </row>
    <row r="62" spans="1:17" s="98" customFormat="1" ht="18" customHeight="1">
      <c r="A62" s="345"/>
      <c r="B62" s="393" t="s">
        <v>119</v>
      </c>
      <c r="C62" s="418"/>
      <c r="D62" s="418"/>
      <c r="E62" s="345" t="s">
        <v>146</v>
      </c>
      <c r="F62" s="304" t="s">
        <v>152</v>
      </c>
      <c r="G62" s="356"/>
      <c r="H62" s="357"/>
      <c r="I62" s="213">
        <f>I63+I64</f>
        <v>1760</v>
      </c>
      <c r="J62" s="133"/>
      <c r="K62" s="213">
        <f t="shared" si="8"/>
        <v>1760</v>
      </c>
      <c r="L62" s="222">
        <f>L63+L64</f>
        <v>1760</v>
      </c>
      <c r="M62" s="128"/>
      <c r="N62" s="213">
        <f t="shared" si="9"/>
        <v>1760</v>
      </c>
      <c r="O62" s="267">
        <f t="shared" si="10"/>
        <v>0</v>
      </c>
      <c r="P62" s="268">
        <f t="shared" si="11"/>
        <v>0</v>
      </c>
      <c r="Q62" s="213">
        <f t="shared" si="12"/>
        <v>0</v>
      </c>
    </row>
    <row r="63" spans="1:17" s="98" customFormat="1" ht="16.5" customHeight="1">
      <c r="A63" s="391"/>
      <c r="B63" s="434"/>
      <c r="C63" s="435"/>
      <c r="D63" s="435"/>
      <c r="E63" s="430"/>
      <c r="F63" s="361"/>
      <c r="G63" s="402"/>
      <c r="H63" s="362"/>
      <c r="I63" s="38">
        <f>I66+I69+I72+I75+I78+I81+I84+I87+I90+I93</f>
        <v>712</v>
      </c>
      <c r="J63" s="131"/>
      <c r="K63" s="213">
        <f t="shared" si="8"/>
        <v>712</v>
      </c>
      <c r="L63" s="20">
        <f>L66+L69+L72+L75+L78+L81+L84+L87+L90+L93</f>
        <v>722</v>
      </c>
      <c r="M63" s="128"/>
      <c r="N63" s="213">
        <f t="shared" si="9"/>
        <v>722</v>
      </c>
      <c r="O63" s="143">
        <f t="shared" si="10"/>
        <v>10</v>
      </c>
      <c r="P63" s="39">
        <f t="shared" si="11"/>
        <v>0</v>
      </c>
      <c r="Q63" s="213">
        <f t="shared" si="12"/>
        <v>10</v>
      </c>
    </row>
    <row r="64" spans="1:17" s="98" customFormat="1" ht="16.5" customHeight="1">
      <c r="A64" s="392"/>
      <c r="B64" s="420"/>
      <c r="C64" s="421"/>
      <c r="D64" s="421"/>
      <c r="E64" s="431"/>
      <c r="F64" s="403"/>
      <c r="G64" s="404"/>
      <c r="H64" s="405"/>
      <c r="I64" s="38">
        <f>I67+I70+I73+I76+I79+I82+I85+I88+I91+I94</f>
        <v>1048</v>
      </c>
      <c r="J64" s="131"/>
      <c r="K64" s="213">
        <f t="shared" si="8"/>
        <v>1048</v>
      </c>
      <c r="L64" s="20">
        <f>L67+L70+L73+L76+L79+L82+L85+L88+L91+L94</f>
        <v>1038</v>
      </c>
      <c r="M64" s="128"/>
      <c r="N64" s="213">
        <f t="shared" si="9"/>
        <v>1038</v>
      </c>
      <c r="O64" s="143">
        <f t="shared" si="10"/>
        <v>-10</v>
      </c>
      <c r="P64" s="39">
        <f t="shared" si="11"/>
        <v>0</v>
      </c>
      <c r="Q64" s="213">
        <f t="shared" si="12"/>
        <v>-10</v>
      </c>
    </row>
    <row r="65" spans="1:17" s="98" customFormat="1" ht="16.5" customHeight="1">
      <c r="A65" s="345"/>
      <c r="B65" s="393" t="s">
        <v>120</v>
      </c>
      <c r="C65" s="418"/>
      <c r="D65" s="418"/>
      <c r="E65" s="345" t="s">
        <v>146</v>
      </c>
      <c r="F65" s="304" t="s">
        <v>152</v>
      </c>
      <c r="G65" s="356"/>
      <c r="H65" s="357"/>
      <c r="I65" s="213">
        <f>I66+I67</f>
        <v>660</v>
      </c>
      <c r="J65" s="133"/>
      <c r="K65" s="213">
        <f t="shared" si="8"/>
        <v>660</v>
      </c>
      <c r="L65" s="213">
        <f>L66+L67</f>
        <v>660</v>
      </c>
      <c r="M65" s="128"/>
      <c r="N65" s="213">
        <f t="shared" si="9"/>
        <v>660</v>
      </c>
      <c r="O65" s="267">
        <f t="shared" si="10"/>
        <v>0</v>
      </c>
      <c r="P65" s="268">
        <f t="shared" si="11"/>
        <v>0</v>
      </c>
      <c r="Q65" s="213">
        <f t="shared" si="12"/>
        <v>0</v>
      </c>
    </row>
    <row r="66" spans="1:17" s="98" customFormat="1" ht="16.5" customHeight="1">
      <c r="A66" s="391"/>
      <c r="B66" s="434"/>
      <c r="C66" s="435"/>
      <c r="D66" s="435"/>
      <c r="E66" s="430"/>
      <c r="F66" s="361"/>
      <c r="G66" s="402"/>
      <c r="H66" s="362"/>
      <c r="I66" s="41">
        <v>228</v>
      </c>
      <c r="J66" s="133"/>
      <c r="K66" s="213">
        <f t="shared" si="8"/>
        <v>228</v>
      </c>
      <c r="L66" s="20">
        <v>232</v>
      </c>
      <c r="M66" s="128"/>
      <c r="N66" s="213">
        <f t="shared" si="9"/>
        <v>232</v>
      </c>
      <c r="O66" s="143">
        <f t="shared" si="10"/>
        <v>4</v>
      </c>
      <c r="P66" s="39">
        <f t="shared" si="11"/>
        <v>0</v>
      </c>
      <c r="Q66" s="213">
        <f t="shared" si="12"/>
        <v>4</v>
      </c>
    </row>
    <row r="67" spans="1:17" s="98" customFormat="1" ht="16.5" customHeight="1">
      <c r="A67" s="392"/>
      <c r="B67" s="420"/>
      <c r="C67" s="421"/>
      <c r="D67" s="421"/>
      <c r="E67" s="431"/>
      <c r="F67" s="403"/>
      <c r="G67" s="404"/>
      <c r="H67" s="405"/>
      <c r="I67" s="41">
        <v>432</v>
      </c>
      <c r="J67" s="133"/>
      <c r="K67" s="213">
        <f t="shared" si="8"/>
        <v>432</v>
      </c>
      <c r="L67" s="20">
        <v>428</v>
      </c>
      <c r="M67" s="128"/>
      <c r="N67" s="213">
        <f t="shared" si="9"/>
        <v>428</v>
      </c>
      <c r="O67" s="143">
        <f t="shared" si="10"/>
        <v>-4</v>
      </c>
      <c r="P67" s="39">
        <f t="shared" si="11"/>
        <v>0</v>
      </c>
      <c r="Q67" s="213">
        <f t="shared" si="12"/>
        <v>-4</v>
      </c>
    </row>
    <row r="68" spans="1:17" s="98" customFormat="1" ht="16.5" customHeight="1">
      <c r="A68" s="409"/>
      <c r="B68" s="393" t="s">
        <v>121</v>
      </c>
      <c r="C68" s="394"/>
      <c r="D68" s="395"/>
      <c r="E68" s="345" t="s">
        <v>146</v>
      </c>
      <c r="F68" s="304" t="s">
        <v>153</v>
      </c>
      <c r="G68" s="356"/>
      <c r="H68" s="357"/>
      <c r="I68" s="213">
        <f>I69+I70</f>
        <v>90</v>
      </c>
      <c r="J68" s="133"/>
      <c r="K68" s="213">
        <f t="shared" si="8"/>
        <v>90</v>
      </c>
      <c r="L68" s="213">
        <f>L69+L70</f>
        <v>107</v>
      </c>
      <c r="M68" s="133"/>
      <c r="N68" s="213">
        <f t="shared" si="9"/>
        <v>107</v>
      </c>
      <c r="O68" s="267">
        <f t="shared" si="10"/>
        <v>17</v>
      </c>
      <c r="P68" s="268">
        <f t="shared" si="11"/>
        <v>0</v>
      </c>
      <c r="Q68" s="213">
        <f t="shared" si="12"/>
        <v>17</v>
      </c>
    </row>
    <row r="69" spans="1:17" s="98" customFormat="1" ht="16.5" customHeight="1">
      <c r="A69" s="410"/>
      <c r="B69" s="396"/>
      <c r="C69" s="397"/>
      <c r="D69" s="398"/>
      <c r="E69" s="430"/>
      <c r="F69" s="361"/>
      <c r="G69" s="402"/>
      <c r="H69" s="362"/>
      <c r="I69" s="41">
        <v>42</v>
      </c>
      <c r="J69" s="133"/>
      <c r="K69" s="213">
        <f t="shared" si="8"/>
        <v>42</v>
      </c>
      <c r="L69" s="41">
        <v>50</v>
      </c>
      <c r="M69" s="133"/>
      <c r="N69" s="213">
        <f t="shared" si="9"/>
        <v>50</v>
      </c>
      <c r="O69" s="143">
        <f t="shared" si="10"/>
        <v>8</v>
      </c>
      <c r="P69" s="39">
        <f t="shared" si="11"/>
        <v>0</v>
      </c>
      <c r="Q69" s="213">
        <f t="shared" si="12"/>
        <v>8</v>
      </c>
    </row>
    <row r="70" spans="1:17" s="98" customFormat="1" ht="16.5" customHeight="1">
      <c r="A70" s="411"/>
      <c r="B70" s="399"/>
      <c r="C70" s="400"/>
      <c r="D70" s="401"/>
      <c r="E70" s="431"/>
      <c r="F70" s="403"/>
      <c r="G70" s="404"/>
      <c r="H70" s="405"/>
      <c r="I70" s="41">
        <v>48</v>
      </c>
      <c r="J70" s="133"/>
      <c r="K70" s="213">
        <f t="shared" si="8"/>
        <v>48</v>
      </c>
      <c r="L70" s="41">
        <v>57</v>
      </c>
      <c r="M70" s="133"/>
      <c r="N70" s="213">
        <f t="shared" si="9"/>
        <v>57</v>
      </c>
      <c r="O70" s="143">
        <f t="shared" si="10"/>
        <v>9</v>
      </c>
      <c r="P70" s="39">
        <f t="shared" si="11"/>
        <v>0</v>
      </c>
      <c r="Q70" s="213">
        <f t="shared" si="12"/>
        <v>9</v>
      </c>
    </row>
    <row r="71" spans="1:17" s="98" customFormat="1" ht="16.5" customHeight="1">
      <c r="A71" s="345"/>
      <c r="B71" s="393" t="s">
        <v>122</v>
      </c>
      <c r="C71" s="394"/>
      <c r="D71" s="395"/>
      <c r="E71" s="345" t="s">
        <v>146</v>
      </c>
      <c r="F71" s="304" t="s">
        <v>153</v>
      </c>
      <c r="G71" s="322"/>
      <c r="H71" s="322"/>
      <c r="I71" s="213">
        <f>I72+I73</f>
        <v>86</v>
      </c>
      <c r="J71" s="133"/>
      <c r="K71" s="213">
        <f t="shared" si="8"/>
        <v>86</v>
      </c>
      <c r="L71" s="213">
        <f>L72+L73</f>
        <v>78</v>
      </c>
      <c r="M71" s="128"/>
      <c r="N71" s="213">
        <f t="shared" si="9"/>
        <v>78</v>
      </c>
      <c r="O71" s="267">
        <f t="shared" si="10"/>
        <v>-8</v>
      </c>
      <c r="P71" s="268">
        <f t="shared" si="11"/>
        <v>0</v>
      </c>
      <c r="Q71" s="213">
        <f t="shared" si="12"/>
        <v>-8</v>
      </c>
    </row>
    <row r="72" spans="1:17" s="98" customFormat="1" ht="16.5" customHeight="1">
      <c r="A72" s="391"/>
      <c r="B72" s="396"/>
      <c r="C72" s="397"/>
      <c r="D72" s="398"/>
      <c r="E72" s="430"/>
      <c r="F72" s="453"/>
      <c r="G72" s="454"/>
      <c r="H72" s="454"/>
      <c r="I72" s="41">
        <v>35</v>
      </c>
      <c r="J72" s="133"/>
      <c r="K72" s="213">
        <f t="shared" si="8"/>
        <v>35</v>
      </c>
      <c r="L72" s="20">
        <v>34</v>
      </c>
      <c r="M72" s="128"/>
      <c r="N72" s="213">
        <f t="shared" si="9"/>
        <v>34</v>
      </c>
      <c r="O72" s="143">
        <f t="shared" si="10"/>
        <v>-1</v>
      </c>
      <c r="P72" s="39">
        <f t="shared" si="11"/>
        <v>0</v>
      </c>
      <c r="Q72" s="213">
        <f t="shared" si="12"/>
        <v>-1</v>
      </c>
    </row>
    <row r="73" spans="1:17" s="98" customFormat="1" ht="16.5" customHeight="1">
      <c r="A73" s="392"/>
      <c r="B73" s="399"/>
      <c r="C73" s="400"/>
      <c r="D73" s="401"/>
      <c r="E73" s="431"/>
      <c r="F73" s="324"/>
      <c r="G73" s="325"/>
      <c r="H73" s="325"/>
      <c r="I73" s="41">
        <v>51</v>
      </c>
      <c r="J73" s="133"/>
      <c r="K73" s="213">
        <f t="shared" si="8"/>
        <v>51</v>
      </c>
      <c r="L73" s="20">
        <v>44</v>
      </c>
      <c r="M73" s="128"/>
      <c r="N73" s="213">
        <f t="shared" si="9"/>
        <v>44</v>
      </c>
      <c r="O73" s="143">
        <f t="shared" si="10"/>
        <v>-7</v>
      </c>
      <c r="P73" s="39">
        <f t="shared" si="11"/>
        <v>0</v>
      </c>
      <c r="Q73" s="213">
        <f t="shared" si="12"/>
        <v>-7</v>
      </c>
    </row>
    <row r="74" spans="1:17" s="98" customFormat="1" ht="16.5" customHeight="1">
      <c r="A74" s="345"/>
      <c r="B74" s="393" t="s">
        <v>123</v>
      </c>
      <c r="C74" s="394"/>
      <c r="D74" s="395"/>
      <c r="E74" s="345" t="s">
        <v>146</v>
      </c>
      <c r="F74" s="304" t="s">
        <v>154</v>
      </c>
      <c r="G74" s="356"/>
      <c r="H74" s="357"/>
      <c r="I74" s="213">
        <f>I75+I76</f>
        <v>226</v>
      </c>
      <c r="J74" s="133"/>
      <c r="K74" s="213">
        <f t="shared" si="8"/>
        <v>226</v>
      </c>
      <c r="L74" s="213">
        <f>L75+L76</f>
        <v>225</v>
      </c>
      <c r="M74" s="128"/>
      <c r="N74" s="213">
        <f t="shared" si="9"/>
        <v>225</v>
      </c>
      <c r="O74" s="267">
        <f t="shared" si="10"/>
        <v>-1</v>
      </c>
      <c r="P74" s="268">
        <f t="shared" si="11"/>
        <v>0</v>
      </c>
      <c r="Q74" s="213">
        <f t="shared" si="12"/>
        <v>-1</v>
      </c>
    </row>
    <row r="75" spans="1:17" s="98" customFormat="1" ht="16.5" customHeight="1">
      <c r="A75" s="391"/>
      <c r="B75" s="396"/>
      <c r="C75" s="397"/>
      <c r="D75" s="398"/>
      <c r="E75" s="430"/>
      <c r="F75" s="361"/>
      <c r="G75" s="402"/>
      <c r="H75" s="362"/>
      <c r="I75" s="41">
        <v>137</v>
      </c>
      <c r="J75" s="133"/>
      <c r="K75" s="213">
        <f t="shared" si="8"/>
        <v>137</v>
      </c>
      <c r="L75" s="20">
        <v>134</v>
      </c>
      <c r="M75" s="128"/>
      <c r="N75" s="213">
        <f t="shared" si="9"/>
        <v>134</v>
      </c>
      <c r="O75" s="143">
        <f t="shared" si="10"/>
        <v>-3</v>
      </c>
      <c r="P75" s="39">
        <f t="shared" si="11"/>
        <v>0</v>
      </c>
      <c r="Q75" s="213">
        <f t="shared" si="12"/>
        <v>-3</v>
      </c>
    </row>
    <row r="76" spans="1:17" s="98" customFormat="1" ht="16.5" customHeight="1">
      <c r="A76" s="392"/>
      <c r="B76" s="399"/>
      <c r="C76" s="400"/>
      <c r="D76" s="401"/>
      <c r="E76" s="431"/>
      <c r="F76" s="403"/>
      <c r="G76" s="404"/>
      <c r="H76" s="405"/>
      <c r="I76" s="41">
        <v>89</v>
      </c>
      <c r="J76" s="133"/>
      <c r="K76" s="213">
        <f t="shared" si="8"/>
        <v>89</v>
      </c>
      <c r="L76" s="20">
        <v>91</v>
      </c>
      <c r="M76" s="128"/>
      <c r="N76" s="213">
        <f t="shared" si="9"/>
        <v>91</v>
      </c>
      <c r="O76" s="143">
        <f t="shared" si="10"/>
        <v>2</v>
      </c>
      <c r="P76" s="39">
        <f t="shared" si="11"/>
        <v>0</v>
      </c>
      <c r="Q76" s="213">
        <f t="shared" si="12"/>
        <v>2</v>
      </c>
    </row>
    <row r="77" spans="1:17" s="98" customFormat="1" ht="16.5" customHeight="1">
      <c r="A77" s="345"/>
      <c r="B77" s="393" t="s">
        <v>124</v>
      </c>
      <c r="C77" s="394"/>
      <c r="D77" s="395"/>
      <c r="E77" s="345" t="s">
        <v>146</v>
      </c>
      <c r="F77" s="304" t="s">
        <v>155</v>
      </c>
      <c r="G77" s="356"/>
      <c r="H77" s="357"/>
      <c r="I77" s="213">
        <f>I78+I79</f>
        <v>337</v>
      </c>
      <c r="J77" s="133"/>
      <c r="K77" s="213">
        <f t="shared" si="8"/>
        <v>337</v>
      </c>
      <c r="L77" s="213">
        <f>L78+L79</f>
        <v>338</v>
      </c>
      <c r="M77" s="128"/>
      <c r="N77" s="213">
        <f t="shared" si="9"/>
        <v>338</v>
      </c>
      <c r="O77" s="267">
        <f t="shared" si="10"/>
        <v>1</v>
      </c>
      <c r="P77" s="268">
        <f t="shared" si="11"/>
        <v>0</v>
      </c>
      <c r="Q77" s="213">
        <f t="shared" si="12"/>
        <v>1</v>
      </c>
    </row>
    <row r="78" spans="1:17" s="98" customFormat="1" ht="16.5" customHeight="1">
      <c r="A78" s="391"/>
      <c r="B78" s="396"/>
      <c r="C78" s="397"/>
      <c r="D78" s="398"/>
      <c r="E78" s="430"/>
      <c r="F78" s="361"/>
      <c r="G78" s="402"/>
      <c r="H78" s="362"/>
      <c r="I78" s="41">
        <v>108</v>
      </c>
      <c r="J78" s="133"/>
      <c r="K78" s="213">
        <f t="shared" si="8"/>
        <v>108</v>
      </c>
      <c r="L78" s="20">
        <v>115</v>
      </c>
      <c r="M78" s="128"/>
      <c r="N78" s="213">
        <f t="shared" si="9"/>
        <v>115</v>
      </c>
      <c r="O78" s="143">
        <f t="shared" si="10"/>
        <v>7</v>
      </c>
      <c r="P78" s="39">
        <f t="shared" si="11"/>
        <v>0</v>
      </c>
      <c r="Q78" s="213">
        <f t="shared" si="12"/>
        <v>7</v>
      </c>
    </row>
    <row r="79" spans="1:17" s="98" customFormat="1" ht="16.5" customHeight="1">
      <c r="A79" s="392"/>
      <c r="B79" s="399"/>
      <c r="C79" s="400"/>
      <c r="D79" s="401"/>
      <c r="E79" s="431"/>
      <c r="F79" s="403"/>
      <c r="G79" s="404"/>
      <c r="H79" s="405"/>
      <c r="I79" s="41">
        <v>229</v>
      </c>
      <c r="J79" s="133"/>
      <c r="K79" s="213">
        <f t="shared" si="8"/>
        <v>229</v>
      </c>
      <c r="L79" s="20">
        <v>223</v>
      </c>
      <c r="M79" s="128"/>
      <c r="N79" s="213">
        <f t="shared" si="9"/>
        <v>223</v>
      </c>
      <c r="O79" s="143">
        <f t="shared" si="10"/>
        <v>-6</v>
      </c>
      <c r="P79" s="39">
        <f t="shared" si="11"/>
        <v>0</v>
      </c>
      <c r="Q79" s="213">
        <f t="shared" si="12"/>
        <v>-6</v>
      </c>
    </row>
    <row r="80" spans="1:17" s="98" customFormat="1" ht="16.5" customHeight="1">
      <c r="A80" s="345"/>
      <c r="B80" s="393" t="s">
        <v>125</v>
      </c>
      <c r="C80" s="394"/>
      <c r="D80" s="395"/>
      <c r="E80" s="345" t="s">
        <v>146</v>
      </c>
      <c r="F80" s="304" t="s">
        <v>156</v>
      </c>
      <c r="G80" s="356"/>
      <c r="H80" s="357"/>
      <c r="I80" s="213">
        <f>I81+I82</f>
        <v>55</v>
      </c>
      <c r="J80" s="133"/>
      <c r="K80" s="213">
        <f t="shared" si="8"/>
        <v>55</v>
      </c>
      <c r="L80" s="213">
        <f>L81+L82</f>
        <v>55</v>
      </c>
      <c r="M80" s="128"/>
      <c r="N80" s="213">
        <f t="shared" si="9"/>
        <v>55</v>
      </c>
      <c r="O80" s="267">
        <f t="shared" si="10"/>
        <v>0</v>
      </c>
      <c r="P80" s="268">
        <f t="shared" si="11"/>
        <v>0</v>
      </c>
      <c r="Q80" s="213">
        <f t="shared" si="12"/>
        <v>0</v>
      </c>
    </row>
    <row r="81" spans="1:17" s="98" customFormat="1" ht="16.5" customHeight="1">
      <c r="A81" s="391"/>
      <c r="B81" s="396"/>
      <c r="C81" s="397"/>
      <c r="D81" s="398"/>
      <c r="E81" s="430"/>
      <c r="F81" s="361"/>
      <c r="G81" s="402"/>
      <c r="H81" s="362"/>
      <c r="I81" s="41">
        <v>30</v>
      </c>
      <c r="J81" s="133"/>
      <c r="K81" s="213">
        <f t="shared" si="8"/>
        <v>30</v>
      </c>
      <c r="L81" s="20">
        <v>32</v>
      </c>
      <c r="M81" s="128"/>
      <c r="N81" s="213">
        <f t="shared" si="9"/>
        <v>32</v>
      </c>
      <c r="O81" s="143">
        <f t="shared" si="10"/>
        <v>2</v>
      </c>
      <c r="P81" s="39">
        <f t="shared" si="11"/>
        <v>0</v>
      </c>
      <c r="Q81" s="213">
        <f t="shared" si="12"/>
        <v>2</v>
      </c>
    </row>
    <row r="82" spans="1:17" s="98" customFormat="1" ht="16.5" customHeight="1">
      <c r="A82" s="392"/>
      <c r="B82" s="399"/>
      <c r="C82" s="400"/>
      <c r="D82" s="401"/>
      <c r="E82" s="431"/>
      <c r="F82" s="403"/>
      <c r="G82" s="404"/>
      <c r="H82" s="405"/>
      <c r="I82" s="41">
        <v>25</v>
      </c>
      <c r="J82" s="133"/>
      <c r="K82" s="213">
        <f t="shared" si="8"/>
        <v>25</v>
      </c>
      <c r="L82" s="20">
        <v>23</v>
      </c>
      <c r="M82" s="128"/>
      <c r="N82" s="213">
        <f t="shared" si="9"/>
        <v>23</v>
      </c>
      <c r="O82" s="143">
        <f t="shared" si="10"/>
        <v>-2</v>
      </c>
      <c r="P82" s="39">
        <f t="shared" si="11"/>
        <v>0</v>
      </c>
      <c r="Q82" s="213">
        <f t="shared" si="12"/>
        <v>-2</v>
      </c>
    </row>
    <row r="83" spans="1:17" s="98" customFormat="1" ht="16.5" customHeight="1">
      <c r="A83" s="345"/>
      <c r="B83" s="433" t="s">
        <v>126</v>
      </c>
      <c r="C83" s="394"/>
      <c r="D83" s="395"/>
      <c r="E83" s="345" t="s">
        <v>146</v>
      </c>
      <c r="F83" s="304" t="s">
        <v>157</v>
      </c>
      <c r="G83" s="356"/>
      <c r="H83" s="357"/>
      <c r="I83" s="213">
        <f>I84+I85</f>
        <v>45</v>
      </c>
      <c r="J83" s="133"/>
      <c r="K83" s="213">
        <f t="shared" si="8"/>
        <v>45</v>
      </c>
      <c r="L83" s="213">
        <f>L84+L85</f>
        <v>45</v>
      </c>
      <c r="M83" s="128"/>
      <c r="N83" s="213">
        <f t="shared" si="9"/>
        <v>45</v>
      </c>
      <c r="O83" s="267">
        <f t="shared" si="10"/>
        <v>0</v>
      </c>
      <c r="P83" s="268">
        <f t="shared" si="11"/>
        <v>0</v>
      </c>
      <c r="Q83" s="213">
        <f t="shared" si="12"/>
        <v>0</v>
      </c>
    </row>
    <row r="84" spans="1:17" s="98" customFormat="1" ht="16.5" customHeight="1">
      <c r="A84" s="391"/>
      <c r="B84" s="396"/>
      <c r="C84" s="397"/>
      <c r="D84" s="398"/>
      <c r="E84" s="430"/>
      <c r="F84" s="361"/>
      <c r="G84" s="402"/>
      <c r="H84" s="362"/>
      <c r="I84" s="41">
        <v>24</v>
      </c>
      <c r="J84" s="133"/>
      <c r="K84" s="213">
        <f t="shared" si="8"/>
        <v>24</v>
      </c>
      <c r="L84" s="20">
        <v>24</v>
      </c>
      <c r="M84" s="128"/>
      <c r="N84" s="213">
        <f t="shared" si="9"/>
        <v>24</v>
      </c>
      <c r="O84" s="143">
        <f t="shared" si="10"/>
        <v>0</v>
      </c>
      <c r="P84" s="39">
        <f t="shared" si="11"/>
        <v>0</v>
      </c>
      <c r="Q84" s="213">
        <f t="shared" si="12"/>
        <v>0</v>
      </c>
    </row>
    <row r="85" spans="1:17" s="98" customFormat="1" ht="16.5" customHeight="1">
      <c r="A85" s="392"/>
      <c r="B85" s="399"/>
      <c r="C85" s="400"/>
      <c r="D85" s="401"/>
      <c r="E85" s="431"/>
      <c r="F85" s="403"/>
      <c r="G85" s="404"/>
      <c r="H85" s="405"/>
      <c r="I85" s="41">
        <v>21</v>
      </c>
      <c r="J85" s="133"/>
      <c r="K85" s="213">
        <f t="shared" si="8"/>
        <v>21</v>
      </c>
      <c r="L85" s="20">
        <v>21</v>
      </c>
      <c r="M85" s="128"/>
      <c r="N85" s="213">
        <f t="shared" si="9"/>
        <v>21</v>
      </c>
      <c r="O85" s="143">
        <f t="shared" si="10"/>
        <v>0</v>
      </c>
      <c r="P85" s="39">
        <f t="shared" si="11"/>
        <v>0</v>
      </c>
      <c r="Q85" s="213">
        <f t="shared" si="12"/>
        <v>0</v>
      </c>
    </row>
    <row r="86" spans="1:17" s="98" customFormat="1" ht="16.5" customHeight="1">
      <c r="A86" s="345"/>
      <c r="B86" s="393" t="s">
        <v>127</v>
      </c>
      <c r="C86" s="394"/>
      <c r="D86" s="395"/>
      <c r="E86" s="345" t="s">
        <v>146</v>
      </c>
      <c r="F86" s="304" t="s">
        <v>155</v>
      </c>
      <c r="G86" s="356"/>
      <c r="H86" s="357"/>
      <c r="I86" s="213">
        <f>I87+I88</f>
        <v>145</v>
      </c>
      <c r="J86" s="133"/>
      <c r="K86" s="213">
        <f t="shared" si="8"/>
        <v>145</v>
      </c>
      <c r="L86" s="213">
        <f>L87+L88</f>
        <v>145</v>
      </c>
      <c r="M86" s="128"/>
      <c r="N86" s="213">
        <f t="shared" si="9"/>
        <v>145</v>
      </c>
      <c r="O86" s="267">
        <f t="shared" si="10"/>
        <v>0</v>
      </c>
      <c r="P86" s="268">
        <f t="shared" si="11"/>
        <v>0</v>
      </c>
      <c r="Q86" s="213">
        <f t="shared" si="12"/>
        <v>0</v>
      </c>
    </row>
    <row r="87" spans="1:17" s="98" customFormat="1" ht="16.5" customHeight="1">
      <c r="A87" s="391"/>
      <c r="B87" s="396"/>
      <c r="C87" s="397"/>
      <c r="D87" s="398"/>
      <c r="E87" s="430"/>
      <c r="F87" s="361"/>
      <c r="G87" s="402"/>
      <c r="H87" s="362"/>
      <c r="I87" s="41">
        <v>62</v>
      </c>
      <c r="J87" s="133"/>
      <c r="K87" s="213">
        <f t="shared" si="8"/>
        <v>62</v>
      </c>
      <c r="L87" s="20">
        <v>58</v>
      </c>
      <c r="M87" s="128"/>
      <c r="N87" s="213">
        <f t="shared" si="9"/>
        <v>58</v>
      </c>
      <c r="O87" s="143">
        <f t="shared" si="10"/>
        <v>-4</v>
      </c>
      <c r="P87" s="39">
        <f t="shared" si="11"/>
        <v>0</v>
      </c>
      <c r="Q87" s="213">
        <f t="shared" si="12"/>
        <v>-4</v>
      </c>
    </row>
    <row r="88" spans="1:17" s="98" customFormat="1" ht="16.5" customHeight="1">
      <c r="A88" s="392"/>
      <c r="B88" s="399"/>
      <c r="C88" s="400"/>
      <c r="D88" s="401"/>
      <c r="E88" s="431"/>
      <c r="F88" s="403"/>
      <c r="G88" s="404"/>
      <c r="H88" s="405"/>
      <c r="I88" s="41">
        <v>83</v>
      </c>
      <c r="J88" s="133"/>
      <c r="K88" s="213">
        <f t="shared" si="8"/>
        <v>83</v>
      </c>
      <c r="L88" s="20">
        <v>87</v>
      </c>
      <c r="M88" s="128"/>
      <c r="N88" s="213">
        <f t="shared" si="9"/>
        <v>87</v>
      </c>
      <c r="O88" s="143">
        <f t="shared" si="10"/>
        <v>4</v>
      </c>
      <c r="P88" s="39">
        <f t="shared" si="11"/>
        <v>0</v>
      </c>
      <c r="Q88" s="213">
        <f t="shared" si="12"/>
        <v>4</v>
      </c>
    </row>
    <row r="89" spans="1:17" s="98" customFormat="1" ht="16.5" customHeight="1">
      <c r="A89" s="345"/>
      <c r="B89" s="393" t="s">
        <v>128</v>
      </c>
      <c r="C89" s="394"/>
      <c r="D89" s="395"/>
      <c r="E89" s="345" t="s">
        <v>146</v>
      </c>
      <c r="F89" s="304" t="s">
        <v>155</v>
      </c>
      <c r="G89" s="356"/>
      <c r="H89" s="357"/>
      <c r="I89" s="213">
        <f>I90+I91</f>
        <v>90</v>
      </c>
      <c r="J89" s="133"/>
      <c r="K89" s="213">
        <f t="shared" si="8"/>
        <v>90</v>
      </c>
      <c r="L89" s="213">
        <f>L90+L91</f>
        <v>82</v>
      </c>
      <c r="M89" s="128"/>
      <c r="N89" s="213">
        <f t="shared" si="9"/>
        <v>82</v>
      </c>
      <c r="O89" s="267">
        <f t="shared" si="10"/>
        <v>-8</v>
      </c>
      <c r="P89" s="268">
        <f t="shared" si="11"/>
        <v>0</v>
      </c>
      <c r="Q89" s="213">
        <f t="shared" si="12"/>
        <v>-8</v>
      </c>
    </row>
    <row r="90" spans="1:17" s="98" customFormat="1" ht="16.5" customHeight="1">
      <c r="A90" s="391"/>
      <c r="B90" s="396"/>
      <c r="C90" s="397"/>
      <c r="D90" s="398"/>
      <c r="E90" s="430"/>
      <c r="F90" s="361"/>
      <c r="G90" s="402"/>
      <c r="H90" s="362"/>
      <c r="I90" s="41">
        <v>39</v>
      </c>
      <c r="J90" s="133"/>
      <c r="K90" s="213">
        <f t="shared" si="8"/>
        <v>39</v>
      </c>
      <c r="L90" s="20">
        <v>36</v>
      </c>
      <c r="M90" s="128"/>
      <c r="N90" s="213">
        <f t="shared" si="9"/>
        <v>36</v>
      </c>
      <c r="O90" s="143">
        <f t="shared" si="10"/>
        <v>-3</v>
      </c>
      <c r="P90" s="39">
        <f t="shared" si="11"/>
        <v>0</v>
      </c>
      <c r="Q90" s="213">
        <f t="shared" si="12"/>
        <v>-3</v>
      </c>
    </row>
    <row r="91" spans="1:17" s="98" customFormat="1" ht="16.5" customHeight="1">
      <c r="A91" s="392"/>
      <c r="B91" s="399"/>
      <c r="C91" s="400"/>
      <c r="D91" s="401"/>
      <c r="E91" s="431"/>
      <c r="F91" s="403"/>
      <c r="G91" s="404"/>
      <c r="H91" s="405"/>
      <c r="I91" s="41">
        <v>51</v>
      </c>
      <c r="J91" s="133"/>
      <c r="K91" s="213">
        <f t="shared" si="8"/>
        <v>51</v>
      </c>
      <c r="L91" s="20">
        <v>46</v>
      </c>
      <c r="M91" s="128"/>
      <c r="N91" s="213">
        <f t="shared" si="9"/>
        <v>46</v>
      </c>
      <c r="O91" s="143">
        <f t="shared" si="10"/>
        <v>-5</v>
      </c>
      <c r="P91" s="39">
        <f t="shared" si="11"/>
        <v>0</v>
      </c>
      <c r="Q91" s="213">
        <f t="shared" si="12"/>
        <v>-5</v>
      </c>
    </row>
    <row r="92" spans="1:17" s="98" customFormat="1" ht="16.5" customHeight="1">
      <c r="A92" s="345"/>
      <c r="B92" s="393" t="s">
        <v>142</v>
      </c>
      <c r="C92" s="394"/>
      <c r="D92" s="395"/>
      <c r="E92" s="345" t="s">
        <v>146</v>
      </c>
      <c r="F92" s="304" t="s">
        <v>158</v>
      </c>
      <c r="G92" s="356"/>
      <c r="H92" s="357"/>
      <c r="I92" s="213">
        <f>I93+I94</f>
        <v>26</v>
      </c>
      <c r="J92" s="133"/>
      <c r="K92" s="213">
        <f t="shared" si="8"/>
        <v>26</v>
      </c>
      <c r="L92" s="213">
        <f>L93+L94</f>
        <v>25</v>
      </c>
      <c r="M92" s="128"/>
      <c r="N92" s="213">
        <f t="shared" si="9"/>
        <v>25</v>
      </c>
      <c r="O92" s="267">
        <f t="shared" si="10"/>
        <v>-1</v>
      </c>
      <c r="P92" s="268">
        <f t="shared" si="11"/>
        <v>0</v>
      </c>
      <c r="Q92" s="213">
        <f t="shared" si="12"/>
        <v>-1</v>
      </c>
    </row>
    <row r="93" spans="1:17" s="98" customFormat="1" ht="16.5" customHeight="1">
      <c r="A93" s="391"/>
      <c r="B93" s="396"/>
      <c r="C93" s="426"/>
      <c r="D93" s="398"/>
      <c r="E93" s="430"/>
      <c r="F93" s="361"/>
      <c r="G93" s="402"/>
      <c r="H93" s="362"/>
      <c r="I93" s="41">
        <v>7</v>
      </c>
      <c r="J93" s="133"/>
      <c r="K93" s="213">
        <f t="shared" si="8"/>
        <v>7</v>
      </c>
      <c r="L93" s="20">
        <v>7</v>
      </c>
      <c r="M93" s="128"/>
      <c r="N93" s="213">
        <f t="shared" si="9"/>
        <v>7</v>
      </c>
      <c r="O93" s="143">
        <f t="shared" si="10"/>
        <v>0</v>
      </c>
      <c r="P93" s="39">
        <f t="shared" si="11"/>
        <v>0</v>
      </c>
      <c r="Q93" s="213">
        <f t="shared" si="12"/>
        <v>0</v>
      </c>
    </row>
    <row r="94" spans="1:17" s="98" customFormat="1" ht="16.5" customHeight="1" thickBot="1">
      <c r="A94" s="412"/>
      <c r="B94" s="427"/>
      <c r="C94" s="428"/>
      <c r="D94" s="429"/>
      <c r="E94" s="432"/>
      <c r="F94" s="445"/>
      <c r="G94" s="446"/>
      <c r="H94" s="447"/>
      <c r="I94" s="181">
        <v>19</v>
      </c>
      <c r="J94" s="236"/>
      <c r="K94" s="206">
        <f t="shared" si="8"/>
        <v>19</v>
      </c>
      <c r="L94" s="81">
        <v>18</v>
      </c>
      <c r="M94" s="237"/>
      <c r="N94" s="206">
        <f t="shared" si="9"/>
        <v>18</v>
      </c>
      <c r="O94" s="205">
        <f t="shared" si="10"/>
        <v>-1</v>
      </c>
      <c r="P94" s="117">
        <f t="shared" si="11"/>
        <v>0</v>
      </c>
      <c r="Q94" s="206">
        <f t="shared" si="12"/>
        <v>-1</v>
      </c>
    </row>
    <row r="95" spans="1:17" s="98" customFormat="1" ht="24.75" customHeight="1" thickTop="1">
      <c r="A95" s="103"/>
      <c r="B95" s="413" t="s">
        <v>129</v>
      </c>
      <c r="C95" s="400"/>
      <c r="D95" s="401"/>
      <c r="E95" s="45" t="s">
        <v>1</v>
      </c>
      <c r="F95" s="403" t="s">
        <v>112</v>
      </c>
      <c r="G95" s="404"/>
      <c r="H95" s="405"/>
      <c r="I95" s="244">
        <f>I96+I97+I98+I99+I100+I101+I102+I103+I104+I105</f>
        <v>71</v>
      </c>
      <c r="J95" s="235"/>
      <c r="K95" s="191">
        <f t="shared" si="8"/>
        <v>71</v>
      </c>
      <c r="L95" s="244">
        <f>L96+L97+L98+L99+L100+L101+L102+L103+L104+L105</f>
        <v>74</v>
      </c>
      <c r="M95" s="234"/>
      <c r="N95" s="191">
        <f t="shared" si="9"/>
        <v>74</v>
      </c>
      <c r="O95" s="190">
        <f t="shared" si="10"/>
        <v>3</v>
      </c>
      <c r="P95" s="269">
        <f t="shared" si="11"/>
        <v>0</v>
      </c>
      <c r="Q95" s="191">
        <f t="shared" si="12"/>
        <v>3</v>
      </c>
    </row>
    <row r="96" spans="1:17" s="98" customFormat="1" ht="24.75" customHeight="1">
      <c r="A96" s="103"/>
      <c r="B96" s="328" t="s">
        <v>120</v>
      </c>
      <c r="C96" s="382"/>
      <c r="D96" s="301"/>
      <c r="E96" s="19" t="s">
        <v>1</v>
      </c>
      <c r="F96" s="300" t="s">
        <v>112</v>
      </c>
      <c r="G96" s="347"/>
      <c r="H96" s="348"/>
      <c r="I96" s="38">
        <v>33</v>
      </c>
      <c r="J96" s="131"/>
      <c r="K96" s="213">
        <f t="shared" si="8"/>
        <v>33</v>
      </c>
      <c r="L96" s="20">
        <v>31</v>
      </c>
      <c r="M96" s="20"/>
      <c r="N96" s="213">
        <f t="shared" si="9"/>
        <v>31</v>
      </c>
      <c r="O96" s="143">
        <f t="shared" si="10"/>
        <v>-2</v>
      </c>
      <c r="P96" s="39">
        <f t="shared" si="11"/>
        <v>0</v>
      </c>
      <c r="Q96" s="213">
        <f t="shared" si="12"/>
        <v>-2</v>
      </c>
    </row>
    <row r="97" spans="1:17" s="98" customFormat="1" ht="24.75" customHeight="1">
      <c r="A97" s="103"/>
      <c r="B97" s="328" t="s">
        <v>121</v>
      </c>
      <c r="C97" s="382"/>
      <c r="D97" s="301"/>
      <c r="E97" s="19" t="s">
        <v>1</v>
      </c>
      <c r="F97" s="300" t="s">
        <v>112</v>
      </c>
      <c r="G97" s="347"/>
      <c r="H97" s="348"/>
      <c r="I97" s="38">
        <v>0</v>
      </c>
      <c r="J97" s="131"/>
      <c r="K97" s="213">
        <f t="shared" si="8"/>
        <v>0</v>
      </c>
      <c r="L97" s="20">
        <v>5</v>
      </c>
      <c r="M97" s="20"/>
      <c r="N97" s="213">
        <f t="shared" si="9"/>
        <v>5</v>
      </c>
      <c r="O97" s="143">
        <f t="shared" si="10"/>
        <v>5</v>
      </c>
      <c r="P97" s="39">
        <f t="shared" si="11"/>
        <v>0</v>
      </c>
      <c r="Q97" s="213">
        <f t="shared" si="12"/>
        <v>5</v>
      </c>
    </row>
    <row r="98" spans="1:17" s="98" customFormat="1" ht="24.75" customHeight="1">
      <c r="A98" s="103"/>
      <c r="B98" s="328" t="s">
        <v>122</v>
      </c>
      <c r="C98" s="382"/>
      <c r="D98" s="301"/>
      <c r="E98" s="19" t="s">
        <v>1</v>
      </c>
      <c r="F98" s="300" t="s">
        <v>112</v>
      </c>
      <c r="G98" s="347"/>
      <c r="H98" s="348"/>
      <c r="I98" s="38">
        <v>6</v>
      </c>
      <c r="J98" s="131"/>
      <c r="K98" s="213">
        <f t="shared" si="8"/>
        <v>6</v>
      </c>
      <c r="L98" s="20">
        <v>3</v>
      </c>
      <c r="M98" s="20"/>
      <c r="N98" s="213">
        <f t="shared" si="9"/>
        <v>3</v>
      </c>
      <c r="O98" s="143">
        <f t="shared" si="10"/>
        <v>-3</v>
      </c>
      <c r="P98" s="39">
        <f t="shared" si="11"/>
        <v>0</v>
      </c>
      <c r="Q98" s="213">
        <f t="shared" si="12"/>
        <v>-3</v>
      </c>
    </row>
    <row r="99" spans="1:17" s="98" customFormat="1" ht="24.75" customHeight="1">
      <c r="A99" s="103"/>
      <c r="B99" s="328" t="s">
        <v>123</v>
      </c>
      <c r="C99" s="382"/>
      <c r="D99" s="301"/>
      <c r="E99" s="19" t="s">
        <v>1</v>
      </c>
      <c r="F99" s="300" t="s">
        <v>112</v>
      </c>
      <c r="G99" s="347"/>
      <c r="H99" s="348"/>
      <c r="I99" s="38">
        <v>8</v>
      </c>
      <c r="J99" s="131"/>
      <c r="K99" s="213">
        <f t="shared" si="8"/>
        <v>8</v>
      </c>
      <c r="L99" s="20">
        <v>9</v>
      </c>
      <c r="M99" s="20"/>
      <c r="N99" s="213">
        <f t="shared" si="9"/>
        <v>9</v>
      </c>
      <c r="O99" s="143">
        <f t="shared" si="10"/>
        <v>1</v>
      </c>
      <c r="P99" s="39">
        <f t="shared" si="11"/>
        <v>0</v>
      </c>
      <c r="Q99" s="213">
        <f t="shared" si="12"/>
        <v>1</v>
      </c>
    </row>
    <row r="100" spans="1:17" s="98" customFormat="1" ht="24.75" customHeight="1">
      <c r="A100" s="103"/>
      <c r="B100" s="383" t="s">
        <v>124</v>
      </c>
      <c r="C100" s="382"/>
      <c r="D100" s="301"/>
      <c r="E100" s="19" t="s">
        <v>1</v>
      </c>
      <c r="F100" s="300" t="s">
        <v>112</v>
      </c>
      <c r="G100" s="347"/>
      <c r="H100" s="348"/>
      <c r="I100" s="38">
        <v>9</v>
      </c>
      <c r="J100" s="131"/>
      <c r="K100" s="213">
        <f t="shared" si="8"/>
        <v>9</v>
      </c>
      <c r="L100" s="20">
        <v>14</v>
      </c>
      <c r="M100" s="20"/>
      <c r="N100" s="213">
        <f t="shared" si="9"/>
        <v>14</v>
      </c>
      <c r="O100" s="143">
        <f t="shared" si="10"/>
        <v>5</v>
      </c>
      <c r="P100" s="39">
        <f t="shared" si="11"/>
        <v>0</v>
      </c>
      <c r="Q100" s="213">
        <f t="shared" si="12"/>
        <v>5</v>
      </c>
    </row>
    <row r="101" spans="1:17" s="98" customFormat="1" ht="24.75" customHeight="1">
      <c r="A101" s="103"/>
      <c r="B101" s="328" t="s">
        <v>125</v>
      </c>
      <c r="C101" s="382"/>
      <c r="D101" s="301"/>
      <c r="E101" s="19" t="s">
        <v>1</v>
      </c>
      <c r="F101" s="300" t="s">
        <v>112</v>
      </c>
      <c r="G101" s="347"/>
      <c r="H101" s="348"/>
      <c r="I101" s="38">
        <v>2</v>
      </c>
      <c r="J101" s="131"/>
      <c r="K101" s="213">
        <f t="shared" si="8"/>
        <v>2</v>
      </c>
      <c r="L101" s="20">
        <v>2</v>
      </c>
      <c r="M101" s="20"/>
      <c r="N101" s="213">
        <f t="shared" si="9"/>
        <v>2</v>
      </c>
      <c r="O101" s="143">
        <f t="shared" si="10"/>
        <v>0</v>
      </c>
      <c r="P101" s="39">
        <f t="shared" si="11"/>
        <v>0</v>
      </c>
      <c r="Q101" s="213">
        <f t="shared" si="12"/>
        <v>0</v>
      </c>
    </row>
    <row r="102" spans="1:17" s="98" customFormat="1" ht="24.75" customHeight="1">
      <c r="A102" s="103"/>
      <c r="B102" s="328" t="s">
        <v>126</v>
      </c>
      <c r="C102" s="382"/>
      <c r="D102" s="301"/>
      <c r="E102" s="19" t="s">
        <v>1</v>
      </c>
      <c r="F102" s="300" t="s">
        <v>112</v>
      </c>
      <c r="G102" s="347"/>
      <c r="H102" s="348"/>
      <c r="I102" s="38">
        <v>2</v>
      </c>
      <c r="J102" s="131"/>
      <c r="K102" s="213">
        <f t="shared" si="8"/>
        <v>2</v>
      </c>
      <c r="L102" s="20">
        <v>2</v>
      </c>
      <c r="M102" s="20"/>
      <c r="N102" s="213">
        <f t="shared" si="9"/>
        <v>2</v>
      </c>
      <c r="O102" s="143">
        <f t="shared" si="10"/>
        <v>0</v>
      </c>
      <c r="P102" s="39">
        <f t="shared" si="11"/>
        <v>0</v>
      </c>
      <c r="Q102" s="213">
        <f t="shared" si="12"/>
        <v>0</v>
      </c>
    </row>
    <row r="103" spans="1:17" s="98" customFormat="1" ht="24.75" customHeight="1">
      <c r="A103" s="103"/>
      <c r="B103" s="328" t="s">
        <v>127</v>
      </c>
      <c r="C103" s="382"/>
      <c r="D103" s="301"/>
      <c r="E103" s="19" t="s">
        <v>1</v>
      </c>
      <c r="F103" s="300" t="s">
        <v>112</v>
      </c>
      <c r="G103" s="347"/>
      <c r="H103" s="348"/>
      <c r="I103" s="38">
        <v>5</v>
      </c>
      <c r="J103" s="131"/>
      <c r="K103" s="213">
        <f t="shared" si="8"/>
        <v>5</v>
      </c>
      <c r="L103" s="20">
        <v>4</v>
      </c>
      <c r="M103" s="20"/>
      <c r="N103" s="213">
        <f t="shared" si="9"/>
        <v>4</v>
      </c>
      <c r="O103" s="143">
        <f t="shared" si="10"/>
        <v>-1</v>
      </c>
      <c r="P103" s="39">
        <f t="shared" si="11"/>
        <v>0</v>
      </c>
      <c r="Q103" s="213">
        <f t="shared" si="12"/>
        <v>-1</v>
      </c>
    </row>
    <row r="104" spans="1:17" s="98" customFormat="1" ht="24.75" customHeight="1">
      <c r="A104" s="103"/>
      <c r="B104" s="328" t="s">
        <v>130</v>
      </c>
      <c r="C104" s="382"/>
      <c r="D104" s="301"/>
      <c r="E104" s="19" t="s">
        <v>1</v>
      </c>
      <c r="F104" s="300" t="s">
        <v>112</v>
      </c>
      <c r="G104" s="347"/>
      <c r="H104" s="348"/>
      <c r="I104" s="38">
        <v>5</v>
      </c>
      <c r="J104" s="131"/>
      <c r="K104" s="213">
        <f t="shared" si="8"/>
        <v>5</v>
      </c>
      <c r="L104" s="20">
        <v>3</v>
      </c>
      <c r="M104" s="20"/>
      <c r="N104" s="213">
        <f t="shared" si="9"/>
        <v>3</v>
      </c>
      <c r="O104" s="143">
        <f t="shared" si="10"/>
        <v>-2</v>
      </c>
      <c r="P104" s="39">
        <f t="shared" si="11"/>
        <v>0</v>
      </c>
      <c r="Q104" s="213">
        <f t="shared" si="12"/>
        <v>-2</v>
      </c>
    </row>
    <row r="105" spans="1:17" s="98" customFormat="1" ht="24.75" customHeight="1" thickBot="1">
      <c r="A105" s="238"/>
      <c r="B105" s="315" t="s">
        <v>142</v>
      </c>
      <c r="C105" s="414"/>
      <c r="D105" s="415"/>
      <c r="E105" s="239" t="s">
        <v>1</v>
      </c>
      <c r="F105" s="442" t="s">
        <v>112</v>
      </c>
      <c r="G105" s="443"/>
      <c r="H105" s="444"/>
      <c r="I105" s="240">
        <v>1</v>
      </c>
      <c r="J105" s="241"/>
      <c r="K105" s="206">
        <f t="shared" si="8"/>
        <v>1</v>
      </c>
      <c r="L105" s="81">
        <v>1</v>
      </c>
      <c r="M105" s="81"/>
      <c r="N105" s="206">
        <f t="shared" si="9"/>
        <v>1</v>
      </c>
      <c r="O105" s="205">
        <f t="shared" si="10"/>
        <v>0</v>
      </c>
      <c r="P105" s="117">
        <f t="shared" si="11"/>
        <v>0</v>
      </c>
      <c r="Q105" s="206">
        <f t="shared" si="12"/>
        <v>0</v>
      </c>
    </row>
    <row r="106" spans="1:17" s="98" customFormat="1" ht="24.75" customHeight="1" thickTop="1">
      <c r="A106" s="103"/>
      <c r="B106" s="413" t="s">
        <v>131</v>
      </c>
      <c r="C106" s="400"/>
      <c r="D106" s="401"/>
      <c r="E106" s="45" t="s">
        <v>1</v>
      </c>
      <c r="F106" s="403" t="s">
        <v>112</v>
      </c>
      <c r="G106" s="404"/>
      <c r="H106" s="405"/>
      <c r="I106" s="234">
        <v>171</v>
      </c>
      <c r="J106" s="235"/>
      <c r="K106" s="191">
        <f t="shared" si="8"/>
        <v>171</v>
      </c>
      <c r="L106" s="31">
        <v>201</v>
      </c>
      <c r="M106" s="127"/>
      <c r="N106" s="191">
        <f t="shared" si="9"/>
        <v>201</v>
      </c>
      <c r="O106" s="149">
        <f t="shared" si="10"/>
        <v>30</v>
      </c>
      <c r="P106" s="229">
        <f t="shared" si="11"/>
        <v>0</v>
      </c>
      <c r="Q106" s="191">
        <f t="shared" si="12"/>
        <v>30</v>
      </c>
    </row>
    <row r="107" spans="1:17" s="98" customFormat="1" ht="24.75" customHeight="1">
      <c r="A107" s="103"/>
      <c r="B107" s="328" t="s">
        <v>132</v>
      </c>
      <c r="C107" s="382"/>
      <c r="D107" s="301"/>
      <c r="E107" s="19" t="s">
        <v>35</v>
      </c>
      <c r="F107" s="300" t="s">
        <v>112</v>
      </c>
      <c r="G107" s="347"/>
      <c r="H107" s="348"/>
      <c r="I107" s="38">
        <v>1942</v>
      </c>
      <c r="J107" s="131"/>
      <c r="K107" s="213">
        <f t="shared" si="8"/>
        <v>1942</v>
      </c>
      <c r="L107" s="20">
        <v>6812</v>
      </c>
      <c r="M107" s="128"/>
      <c r="N107" s="213">
        <f t="shared" si="9"/>
        <v>6812</v>
      </c>
      <c r="O107" s="143">
        <f t="shared" si="10"/>
        <v>4870</v>
      </c>
      <c r="P107" s="39">
        <f t="shared" si="11"/>
        <v>0</v>
      </c>
      <c r="Q107" s="213">
        <f t="shared" si="12"/>
        <v>4870</v>
      </c>
    </row>
    <row r="108" spans="1:17" ht="24.75" customHeight="1">
      <c r="A108" s="328" t="s">
        <v>297</v>
      </c>
      <c r="B108" s="343"/>
      <c r="C108" s="343"/>
      <c r="D108" s="343"/>
      <c r="E108" s="343"/>
      <c r="F108" s="343"/>
      <c r="G108" s="343"/>
      <c r="H108" s="343"/>
      <c r="I108" s="343"/>
      <c r="J108" s="343"/>
      <c r="K108" s="343"/>
      <c r="L108" s="343"/>
      <c r="M108" s="343"/>
      <c r="N108" s="343"/>
      <c r="O108" s="343"/>
      <c r="P108" s="343"/>
      <c r="Q108" s="465"/>
    </row>
    <row r="109" spans="1:17" s="98" customFormat="1" ht="24.75" customHeight="1">
      <c r="A109" s="101">
        <v>3</v>
      </c>
      <c r="B109" s="372" t="s">
        <v>207</v>
      </c>
      <c r="C109" s="380"/>
      <c r="D109" s="381"/>
      <c r="E109" s="45"/>
      <c r="F109" s="448"/>
      <c r="G109" s="380"/>
      <c r="H109" s="380"/>
      <c r="I109" s="68"/>
      <c r="J109" s="68"/>
      <c r="K109" s="68"/>
      <c r="L109" s="31"/>
      <c r="M109" s="31"/>
      <c r="N109" s="31"/>
      <c r="O109" s="94"/>
      <c r="P109" s="54"/>
      <c r="Q109" s="54"/>
    </row>
    <row r="110" spans="1:17" ht="27" customHeight="1">
      <c r="A110" s="63"/>
      <c r="B110" s="328" t="s">
        <v>133</v>
      </c>
      <c r="C110" s="380"/>
      <c r="D110" s="381"/>
      <c r="E110" s="62" t="s">
        <v>70</v>
      </c>
      <c r="F110" s="300" t="s">
        <v>164</v>
      </c>
      <c r="G110" s="347"/>
      <c r="H110" s="348"/>
      <c r="I110" s="38">
        <f>F33/I59</f>
        <v>1484.8897727272727</v>
      </c>
      <c r="J110" s="38">
        <f>G33/I59</f>
        <v>34.07329545454545</v>
      </c>
      <c r="K110" s="213">
        <f aca="true" t="shared" si="13" ref="K110:K122">SUM(I110:J110)</f>
        <v>1518.963068181818</v>
      </c>
      <c r="L110" s="38">
        <f>I33/L59</f>
        <v>1465.1306818181818</v>
      </c>
      <c r="M110" s="38">
        <f>J33/L59</f>
        <v>34.044886363636365</v>
      </c>
      <c r="N110" s="213">
        <f aca="true" t="shared" si="14" ref="N110:N122">SUM(L110:M110)</f>
        <v>1499.175568181818</v>
      </c>
      <c r="O110" s="143">
        <f aca="true" t="shared" si="15" ref="O110:O122">L110-I110</f>
        <v>-19.7590909090909</v>
      </c>
      <c r="P110" s="38">
        <f aca="true" t="shared" si="16" ref="P110:P122">M110-J110</f>
        <v>-0.028409090909086387</v>
      </c>
      <c r="Q110" s="213">
        <f aca="true" t="shared" si="17" ref="Q110:Q122">SUM(O110:P110)</f>
        <v>-19.787499999999987</v>
      </c>
    </row>
    <row r="111" spans="1:17" ht="27" customHeight="1">
      <c r="A111" s="63"/>
      <c r="B111" s="328" t="s">
        <v>119</v>
      </c>
      <c r="C111" s="380"/>
      <c r="D111" s="381"/>
      <c r="E111" s="62" t="s">
        <v>70</v>
      </c>
      <c r="F111" s="300" t="s">
        <v>174</v>
      </c>
      <c r="G111" s="347"/>
      <c r="H111" s="348"/>
      <c r="I111" s="38">
        <f>F33/I95</f>
        <v>36808.535211267605</v>
      </c>
      <c r="J111" s="38">
        <f>G33/I95</f>
        <v>844.6338028169014</v>
      </c>
      <c r="K111" s="213">
        <f t="shared" si="13"/>
        <v>37653.16901408451</v>
      </c>
      <c r="L111" s="38">
        <f>I33/L95</f>
        <v>34846.35135135135</v>
      </c>
      <c r="M111" s="38">
        <f>J33/L95</f>
        <v>809.7162162162163</v>
      </c>
      <c r="N111" s="213">
        <f t="shared" si="14"/>
        <v>35656.06756756757</v>
      </c>
      <c r="O111" s="143">
        <f t="shared" si="15"/>
        <v>-1962.183859916251</v>
      </c>
      <c r="P111" s="38">
        <f t="shared" si="16"/>
        <v>-34.91758660068513</v>
      </c>
      <c r="Q111" s="213">
        <f t="shared" si="17"/>
        <v>-1997.1014465169362</v>
      </c>
    </row>
    <row r="112" spans="1:17" ht="27" customHeight="1">
      <c r="A112" s="63"/>
      <c r="B112" s="328" t="s">
        <v>120</v>
      </c>
      <c r="C112" s="380"/>
      <c r="D112" s="381"/>
      <c r="E112" s="62" t="s">
        <v>70</v>
      </c>
      <c r="F112" s="300" t="s">
        <v>165</v>
      </c>
      <c r="G112" s="347"/>
      <c r="H112" s="348"/>
      <c r="I112" s="38">
        <f>I111*I96/I65</f>
        <v>1840.4267605633802</v>
      </c>
      <c r="J112" s="38">
        <f>J111*I96/I65</f>
        <v>42.23169014084507</v>
      </c>
      <c r="K112" s="213">
        <f t="shared" si="13"/>
        <v>1882.6584507042253</v>
      </c>
      <c r="L112" s="38">
        <f>L111*L96/L65</f>
        <v>1636.7225634725637</v>
      </c>
      <c r="M112" s="38">
        <f>M111*L96/L65</f>
        <v>38.032125307125305</v>
      </c>
      <c r="N112" s="213">
        <f t="shared" si="14"/>
        <v>1674.754688779689</v>
      </c>
      <c r="O112" s="143">
        <f t="shared" si="15"/>
        <v>-203.70419709081648</v>
      </c>
      <c r="P112" s="38">
        <f t="shared" si="16"/>
        <v>-4.199564833719762</v>
      </c>
      <c r="Q112" s="213">
        <f t="shared" si="17"/>
        <v>-207.90376192453624</v>
      </c>
    </row>
    <row r="113" spans="1:17" ht="27" customHeight="1">
      <c r="A113" s="63"/>
      <c r="B113" s="328" t="s">
        <v>121</v>
      </c>
      <c r="C113" s="380"/>
      <c r="D113" s="381"/>
      <c r="E113" s="62" t="s">
        <v>70</v>
      </c>
      <c r="F113" s="300" t="s">
        <v>166</v>
      </c>
      <c r="G113" s="347"/>
      <c r="H113" s="348"/>
      <c r="I113" s="38">
        <f>I111*I97/I68</f>
        <v>0</v>
      </c>
      <c r="J113" s="38">
        <f>J111*I97/I68</f>
        <v>0</v>
      </c>
      <c r="K113" s="213">
        <f t="shared" si="13"/>
        <v>0</v>
      </c>
      <c r="L113" s="38">
        <f>L111*L97/L68</f>
        <v>1628.3341752967922</v>
      </c>
      <c r="M113" s="38">
        <f>M111*L97/L68</f>
        <v>37.83720636524375</v>
      </c>
      <c r="N113" s="213">
        <f t="shared" si="14"/>
        <v>1666.1713816620359</v>
      </c>
      <c r="O113" s="143">
        <f t="shared" si="15"/>
        <v>1628.3341752967922</v>
      </c>
      <c r="P113" s="38">
        <f t="shared" si="16"/>
        <v>37.83720636524375</v>
      </c>
      <c r="Q113" s="213">
        <f t="shared" si="17"/>
        <v>1666.1713816620359</v>
      </c>
    </row>
    <row r="114" spans="1:17" ht="27" customHeight="1">
      <c r="A114" s="63"/>
      <c r="B114" s="328" t="s">
        <v>122</v>
      </c>
      <c r="C114" s="380"/>
      <c r="D114" s="381"/>
      <c r="E114" s="62" t="s">
        <v>70</v>
      </c>
      <c r="F114" s="300" t="s">
        <v>167</v>
      </c>
      <c r="G114" s="347"/>
      <c r="H114" s="348"/>
      <c r="I114" s="38">
        <f>I111*I98/I71</f>
        <v>2568.0373403209956</v>
      </c>
      <c r="J114" s="38">
        <f>J111*I98/I71</f>
        <v>58.927939731411726</v>
      </c>
      <c r="K114" s="213">
        <f t="shared" si="13"/>
        <v>2626.9652800524073</v>
      </c>
      <c r="L114" s="38">
        <f>L111*L98/L71</f>
        <v>1340.2442827442828</v>
      </c>
      <c r="M114" s="38">
        <f>M111*L98/L71</f>
        <v>31.142931392931395</v>
      </c>
      <c r="N114" s="213">
        <f t="shared" si="14"/>
        <v>1371.3872141372142</v>
      </c>
      <c r="O114" s="143">
        <f t="shared" si="15"/>
        <v>-1227.7930575767127</v>
      </c>
      <c r="P114" s="38">
        <f t="shared" si="16"/>
        <v>-27.78500833848033</v>
      </c>
      <c r="Q114" s="213">
        <f t="shared" si="17"/>
        <v>-1255.578065915193</v>
      </c>
    </row>
    <row r="115" spans="1:17" ht="27" customHeight="1">
      <c r="A115" s="63"/>
      <c r="B115" s="328" t="s">
        <v>123</v>
      </c>
      <c r="C115" s="380"/>
      <c r="D115" s="381"/>
      <c r="E115" s="62" t="s">
        <v>70</v>
      </c>
      <c r="F115" s="300" t="s">
        <v>168</v>
      </c>
      <c r="G115" s="347"/>
      <c r="H115" s="348"/>
      <c r="I115" s="38">
        <f>I111*I99/I74</f>
        <v>1302.9569986289418</v>
      </c>
      <c r="J115" s="38">
        <f>J111*I99/I74</f>
        <v>29.89854169263368</v>
      </c>
      <c r="K115" s="213">
        <f t="shared" si="13"/>
        <v>1332.8555403215755</v>
      </c>
      <c r="L115" s="38">
        <f>L111*L99/L74</f>
        <v>1393.8540540540541</v>
      </c>
      <c r="M115" s="38">
        <f>M111*L99/L74</f>
        <v>32.388648648648655</v>
      </c>
      <c r="N115" s="213">
        <f t="shared" si="14"/>
        <v>1426.242702702703</v>
      </c>
      <c r="O115" s="143">
        <f t="shared" si="15"/>
        <v>90.89705542511228</v>
      </c>
      <c r="P115" s="38">
        <f t="shared" si="16"/>
        <v>2.4901069560149764</v>
      </c>
      <c r="Q115" s="213">
        <f t="shared" si="17"/>
        <v>93.38716238112727</v>
      </c>
    </row>
    <row r="116" spans="1:17" ht="27" customHeight="1">
      <c r="A116" s="63"/>
      <c r="B116" s="328" t="s">
        <v>124</v>
      </c>
      <c r="C116" s="380"/>
      <c r="D116" s="381"/>
      <c r="E116" s="62" t="s">
        <v>70</v>
      </c>
      <c r="F116" s="300" t="s">
        <v>167</v>
      </c>
      <c r="G116" s="347"/>
      <c r="H116" s="348"/>
      <c r="I116" s="38">
        <f>I111*I100/I77</f>
        <v>983.0172608350398</v>
      </c>
      <c r="J116" s="38">
        <f>J111*I100/I77</f>
        <v>22.556985831905376</v>
      </c>
      <c r="K116" s="213">
        <f t="shared" si="13"/>
        <v>1005.5742466669452</v>
      </c>
      <c r="L116" s="38">
        <f>L111*L100/L77</f>
        <v>1443.3399968015353</v>
      </c>
      <c r="M116" s="38">
        <f>M111*L100/L77</f>
        <v>33.53854150007996</v>
      </c>
      <c r="N116" s="213">
        <f t="shared" si="14"/>
        <v>1476.8785383016152</v>
      </c>
      <c r="O116" s="143">
        <f t="shared" si="15"/>
        <v>460.32273596649554</v>
      </c>
      <c r="P116" s="38">
        <f t="shared" si="16"/>
        <v>10.981555668174583</v>
      </c>
      <c r="Q116" s="213">
        <f t="shared" si="17"/>
        <v>471.3042916346701</v>
      </c>
    </row>
    <row r="117" spans="1:17" ht="27" customHeight="1">
      <c r="A117" s="63"/>
      <c r="B117" s="328" t="s">
        <v>125</v>
      </c>
      <c r="C117" s="380"/>
      <c r="D117" s="381"/>
      <c r="E117" s="62" t="s">
        <v>70</v>
      </c>
      <c r="F117" s="300" t="s">
        <v>167</v>
      </c>
      <c r="G117" s="347"/>
      <c r="H117" s="348"/>
      <c r="I117" s="38">
        <f>I111*I101/I80</f>
        <v>1338.4921895006403</v>
      </c>
      <c r="J117" s="38">
        <f>J111*I101/I80</f>
        <v>30.713956466069142</v>
      </c>
      <c r="K117" s="213">
        <f t="shared" si="13"/>
        <v>1369.2061459667095</v>
      </c>
      <c r="L117" s="38">
        <f>L111*L101/L80</f>
        <v>1267.1400491400493</v>
      </c>
      <c r="M117" s="38">
        <f>M111*L101/L80</f>
        <v>29.444226044226046</v>
      </c>
      <c r="N117" s="213">
        <f t="shared" si="14"/>
        <v>1296.5842751842754</v>
      </c>
      <c r="O117" s="143">
        <f t="shared" si="15"/>
        <v>-71.35214036059097</v>
      </c>
      <c r="P117" s="38">
        <f t="shared" si="16"/>
        <v>-1.2697304218430965</v>
      </c>
      <c r="Q117" s="213">
        <f t="shared" si="17"/>
        <v>-72.62187078243406</v>
      </c>
    </row>
    <row r="118" spans="1:17" ht="27" customHeight="1">
      <c r="A118" s="63"/>
      <c r="B118" s="328" t="s">
        <v>126</v>
      </c>
      <c r="C118" s="380"/>
      <c r="D118" s="381"/>
      <c r="E118" s="62" t="s">
        <v>70</v>
      </c>
      <c r="F118" s="300" t="s">
        <v>169</v>
      </c>
      <c r="G118" s="347"/>
      <c r="H118" s="348"/>
      <c r="I118" s="38">
        <f>I111*I102/I83</f>
        <v>1635.9348982785602</v>
      </c>
      <c r="J118" s="38">
        <f>J111*I102/I83</f>
        <v>37.53928012519562</v>
      </c>
      <c r="K118" s="213">
        <f t="shared" si="13"/>
        <v>1673.4741784037558</v>
      </c>
      <c r="L118" s="38">
        <f>L111*L102/L83</f>
        <v>1548.7267267267268</v>
      </c>
      <c r="M118" s="38">
        <f>M111*L102/L83</f>
        <v>35.987387387387386</v>
      </c>
      <c r="N118" s="213">
        <f t="shared" si="14"/>
        <v>1584.7141141141142</v>
      </c>
      <c r="O118" s="143">
        <f t="shared" si="15"/>
        <v>-87.2081715518334</v>
      </c>
      <c r="P118" s="38">
        <f t="shared" si="16"/>
        <v>-1.551892737808231</v>
      </c>
      <c r="Q118" s="213">
        <f t="shared" si="17"/>
        <v>-88.76006428964163</v>
      </c>
    </row>
    <row r="119" spans="1:17" ht="27" customHeight="1">
      <c r="A119" s="64"/>
      <c r="B119" s="328" t="s">
        <v>127</v>
      </c>
      <c r="C119" s="380"/>
      <c r="D119" s="381"/>
      <c r="E119" s="62" t="s">
        <v>70</v>
      </c>
      <c r="F119" s="300" t="s">
        <v>167</v>
      </c>
      <c r="G119" s="347"/>
      <c r="H119" s="348"/>
      <c r="I119" s="38">
        <f>I111*I103/I86</f>
        <v>1269.2598348712966</v>
      </c>
      <c r="J119" s="38">
        <f>J111*I103/I86</f>
        <v>29.12530354541039</v>
      </c>
      <c r="K119" s="213">
        <f t="shared" si="13"/>
        <v>1298.385138416707</v>
      </c>
      <c r="L119" s="38">
        <f>L111*L103/L86</f>
        <v>961.2786579683132</v>
      </c>
      <c r="M119" s="38">
        <f>M111*L103/L86</f>
        <v>22.336999068033553</v>
      </c>
      <c r="N119" s="213">
        <f t="shared" si="14"/>
        <v>983.6156570363468</v>
      </c>
      <c r="O119" s="143">
        <f t="shared" si="15"/>
        <v>-307.9811769029834</v>
      </c>
      <c r="P119" s="38">
        <f t="shared" si="16"/>
        <v>-6.788304477376837</v>
      </c>
      <c r="Q119" s="213">
        <f t="shared" si="17"/>
        <v>-314.7694813803602</v>
      </c>
    </row>
    <row r="120" spans="1:17" ht="27" customHeight="1">
      <c r="A120" s="63"/>
      <c r="B120" s="328" t="s">
        <v>130</v>
      </c>
      <c r="C120" s="380"/>
      <c r="D120" s="381"/>
      <c r="E120" s="62" t="s">
        <v>70</v>
      </c>
      <c r="F120" s="300" t="s">
        <v>167</v>
      </c>
      <c r="G120" s="347"/>
      <c r="H120" s="348"/>
      <c r="I120" s="38">
        <f>I111*I104/I89</f>
        <v>2044.9186228482001</v>
      </c>
      <c r="J120" s="38">
        <f>J111*I104/I89</f>
        <v>46.92410015649452</v>
      </c>
      <c r="K120" s="213">
        <f t="shared" si="13"/>
        <v>2091.8427230046946</v>
      </c>
      <c r="L120" s="38">
        <f>L111*L104/L89</f>
        <v>1274.8665128543178</v>
      </c>
      <c r="M120" s="38">
        <f>M111*L104/L89</f>
        <v>29.62376400791035</v>
      </c>
      <c r="N120" s="213">
        <f t="shared" si="14"/>
        <v>1304.490276862228</v>
      </c>
      <c r="O120" s="143">
        <f t="shared" si="15"/>
        <v>-770.0521099938824</v>
      </c>
      <c r="P120" s="38">
        <f t="shared" si="16"/>
        <v>-17.30033614858417</v>
      </c>
      <c r="Q120" s="213">
        <f t="shared" si="17"/>
        <v>-787.3524461424665</v>
      </c>
    </row>
    <row r="121" spans="1:17" ht="27" customHeight="1">
      <c r="A121" s="63"/>
      <c r="B121" s="328" t="s">
        <v>142</v>
      </c>
      <c r="C121" s="380"/>
      <c r="D121" s="381"/>
      <c r="E121" s="62" t="s">
        <v>70</v>
      </c>
      <c r="F121" s="300" t="s">
        <v>167</v>
      </c>
      <c r="G121" s="347"/>
      <c r="H121" s="348"/>
      <c r="I121" s="38">
        <f>I111*I105/I92</f>
        <v>1415.7128927410618</v>
      </c>
      <c r="J121" s="38">
        <f>J111*I105/I92</f>
        <v>32.485915492957744</v>
      </c>
      <c r="K121" s="213">
        <f t="shared" si="13"/>
        <v>1448.1988082340195</v>
      </c>
      <c r="L121" s="38">
        <f>L111*L105/L92</f>
        <v>1393.8540540540541</v>
      </c>
      <c r="M121" s="38">
        <f>M111*L105/L92</f>
        <v>32.38864864864865</v>
      </c>
      <c r="N121" s="213">
        <f t="shared" si="14"/>
        <v>1426.2427027027027</v>
      </c>
      <c r="O121" s="143">
        <f t="shared" si="15"/>
        <v>-21.85883868700762</v>
      </c>
      <c r="P121" s="38">
        <f t="shared" si="16"/>
        <v>-0.09726684430909671</v>
      </c>
      <c r="Q121" s="213">
        <f t="shared" si="17"/>
        <v>-21.956105531316716</v>
      </c>
    </row>
    <row r="122" spans="1:17" ht="27" customHeight="1">
      <c r="A122" s="36"/>
      <c r="B122" s="328" t="s">
        <v>134</v>
      </c>
      <c r="C122" s="380"/>
      <c r="D122" s="381"/>
      <c r="E122" s="19" t="s">
        <v>70</v>
      </c>
      <c r="F122" s="300" t="s">
        <v>210</v>
      </c>
      <c r="G122" s="330"/>
      <c r="H122" s="330"/>
      <c r="I122" s="38">
        <f>F33/I106</f>
        <v>15283.076023391814</v>
      </c>
      <c r="J122" s="38">
        <f>G33/I106</f>
        <v>350.69590643274853</v>
      </c>
      <c r="K122" s="213">
        <f t="shared" si="13"/>
        <v>15633.771929824563</v>
      </c>
      <c r="L122" s="38">
        <f>I33/L106</f>
        <v>12829.004975124379</v>
      </c>
      <c r="M122" s="38">
        <f>J33/L106</f>
        <v>298.1044776119403</v>
      </c>
      <c r="N122" s="213">
        <f t="shared" si="14"/>
        <v>13127.109452736318</v>
      </c>
      <c r="O122" s="143">
        <f t="shared" si="15"/>
        <v>-2454.071048267435</v>
      </c>
      <c r="P122" s="38">
        <f t="shared" si="16"/>
        <v>-52.59142882080823</v>
      </c>
      <c r="Q122" s="213">
        <f t="shared" si="17"/>
        <v>-2506.662477088243</v>
      </c>
    </row>
    <row r="123" spans="1:17" ht="24.75" customHeight="1">
      <c r="A123" s="438" t="s">
        <v>298</v>
      </c>
      <c r="B123" s="387"/>
      <c r="C123" s="387"/>
      <c r="D123" s="387"/>
      <c r="E123" s="387"/>
      <c r="F123" s="387"/>
      <c r="G123" s="387"/>
      <c r="H123" s="387"/>
      <c r="I123" s="387"/>
      <c r="J123" s="387"/>
      <c r="K123" s="387"/>
      <c r="L123" s="387"/>
      <c r="M123" s="387"/>
      <c r="N123" s="387"/>
      <c r="O123" s="387"/>
      <c r="P123" s="387"/>
      <c r="Q123" s="388"/>
    </row>
    <row r="124" spans="1:17" s="98" customFormat="1" ht="24.75" customHeight="1">
      <c r="A124" s="101">
        <v>4</v>
      </c>
      <c r="B124" s="439" t="s">
        <v>208</v>
      </c>
      <c r="C124" s="382"/>
      <c r="D124" s="301"/>
      <c r="E124" s="19"/>
      <c r="F124" s="300"/>
      <c r="G124" s="347"/>
      <c r="H124" s="348"/>
      <c r="I124" s="8"/>
      <c r="J124" s="8"/>
      <c r="K124" s="8"/>
      <c r="L124" s="20"/>
      <c r="M124" s="20"/>
      <c r="N124" s="20"/>
      <c r="O124" s="96"/>
      <c r="P124" s="54"/>
      <c r="Q124" s="54"/>
    </row>
    <row r="125" spans="1:17" s="98" customFormat="1" ht="18" customHeight="1">
      <c r="A125" s="409"/>
      <c r="B125" s="393" t="s">
        <v>135</v>
      </c>
      <c r="C125" s="394"/>
      <c r="D125" s="395"/>
      <c r="E125" s="450" t="s">
        <v>96</v>
      </c>
      <c r="F125" s="304" t="s">
        <v>159</v>
      </c>
      <c r="G125" s="305"/>
      <c r="H125" s="305"/>
      <c r="I125" s="214">
        <f>I62/2935*100</f>
        <v>59.96592844974447</v>
      </c>
      <c r="J125" s="137"/>
      <c r="K125" s="214">
        <f aca="true" t="shared" si="18" ref="K125:K158">SUM(I125:J125)</f>
        <v>59.96592844974447</v>
      </c>
      <c r="L125" s="214">
        <f>L62/2935*100</f>
        <v>59.96592844974447</v>
      </c>
      <c r="M125" s="21"/>
      <c r="N125" s="214">
        <f aca="true" t="shared" si="19" ref="N125:N158">SUM(L125:M125)</f>
        <v>59.96592844974447</v>
      </c>
      <c r="O125" s="266">
        <f aca="true" t="shared" si="20" ref="O125:O158">L125-I125</f>
        <v>0</v>
      </c>
      <c r="P125" s="123"/>
      <c r="Q125" s="214">
        <f aca="true" t="shared" si="21" ref="Q125:Q158">SUM(O125:P125)</f>
        <v>0</v>
      </c>
    </row>
    <row r="126" spans="1:17" s="98" customFormat="1" ht="18" customHeight="1">
      <c r="A126" s="410"/>
      <c r="B126" s="396"/>
      <c r="C126" s="397"/>
      <c r="D126" s="398"/>
      <c r="E126" s="451"/>
      <c r="F126" s="440"/>
      <c r="G126" s="441"/>
      <c r="H126" s="441"/>
      <c r="I126" s="21">
        <f>I63/1585*100</f>
        <v>44.9211356466877</v>
      </c>
      <c r="J126" s="137"/>
      <c r="K126" s="214">
        <f t="shared" si="18"/>
        <v>44.9211356466877</v>
      </c>
      <c r="L126" s="21">
        <f>L63/1585*100</f>
        <v>45.55205047318612</v>
      </c>
      <c r="M126" s="21"/>
      <c r="N126" s="214">
        <f t="shared" si="19"/>
        <v>45.55205047318612</v>
      </c>
      <c r="O126" s="144">
        <f t="shared" si="20"/>
        <v>0.6309148264984188</v>
      </c>
      <c r="P126" s="123"/>
      <c r="Q126" s="214">
        <f t="shared" si="21"/>
        <v>0.6309148264984188</v>
      </c>
    </row>
    <row r="127" spans="1:17" s="98" customFormat="1" ht="18" customHeight="1">
      <c r="A127" s="411"/>
      <c r="B127" s="399"/>
      <c r="C127" s="400"/>
      <c r="D127" s="401"/>
      <c r="E127" s="452"/>
      <c r="F127" s="307"/>
      <c r="G127" s="308"/>
      <c r="H127" s="308"/>
      <c r="I127" s="21">
        <f>I64/1350*100</f>
        <v>77.62962962962962</v>
      </c>
      <c r="J127" s="137"/>
      <c r="K127" s="214">
        <f t="shared" si="18"/>
        <v>77.62962962962962</v>
      </c>
      <c r="L127" s="21">
        <f>L64/1350*100</f>
        <v>76.88888888888889</v>
      </c>
      <c r="M127" s="21"/>
      <c r="N127" s="214">
        <f t="shared" si="19"/>
        <v>76.88888888888889</v>
      </c>
      <c r="O127" s="144">
        <f t="shared" si="20"/>
        <v>-0.7407407407407334</v>
      </c>
      <c r="P127" s="123"/>
      <c r="Q127" s="214">
        <f t="shared" si="21"/>
        <v>-0.7407407407407334</v>
      </c>
    </row>
    <row r="128" spans="1:17" s="98" customFormat="1" ht="18" customHeight="1">
      <c r="A128" s="345"/>
      <c r="B128" s="393" t="s">
        <v>120</v>
      </c>
      <c r="C128" s="394"/>
      <c r="D128" s="395"/>
      <c r="E128" s="450" t="s">
        <v>96</v>
      </c>
      <c r="F128" s="304" t="s">
        <v>160</v>
      </c>
      <c r="G128" s="356"/>
      <c r="H128" s="357"/>
      <c r="I128" s="214">
        <f>I65/2935*100</f>
        <v>22.487223168654175</v>
      </c>
      <c r="J128" s="137"/>
      <c r="K128" s="214">
        <f t="shared" si="18"/>
        <v>22.487223168654175</v>
      </c>
      <c r="L128" s="214">
        <f>L65/2935*100</f>
        <v>22.487223168654175</v>
      </c>
      <c r="M128" s="214"/>
      <c r="N128" s="214">
        <f t="shared" si="19"/>
        <v>22.487223168654175</v>
      </c>
      <c r="O128" s="266">
        <f t="shared" si="20"/>
        <v>0</v>
      </c>
      <c r="P128" s="123"/>
      <c r="Q128" s="214">
        <f t="shared" si="21"/>
        <v>0</v>
      </c>
    </row>
    <row r="129" spans="1:17" s="98" customFormat="1" ht="18" customHeight="1">
      <c r="A129" s="391"/>
      <c r="B129" s="396"/>
      <c r="C129" s="397"/>
      <c r="D129" s="398"/>
      <c r="E129" s="451"/>
      <c r="F129" s="361"/>
      <c r="G129" s="402"/>
      <c r="H129" s="362"/>
      <c r="I129" s="21">
        <f>I66/1585*100</f>
        <v>14.384858044164037</v>
      </c>
      <c r="J129" s="137"/>
      <c r="K129" s="214">
        <f t="shared" si="18"/>
        <v>14.384858044164037</v>
      </c>
      <c r="L129" s="21">
        <f>L66/1585*100</f>
        <v>14.637223974763408</v>
      </c>
      <c r="M129" s="21"/>
      <c r="N129" s="214">
        <f t="shared" si="19"/>
        <v>14.637223974763408</v>
      </c>
      <c r="O129" s="144">
        <f t="shared" si="20"/>
        <v>0.25236593059937107</v>
      </c>
      <c r="P129" s="123"/>
      <c r="Q129" s="214">
        <f t="shared" si="21"/>
        <v>0.25236593059937107</v>
      </c>
    </row>
    <row r="130" spans="1:17" s="98" customFormat="1" ht="18" customHeight="1">
      <c r="A130" s="391"/>
      <c r="B130" s="399"/>
      <c r="C130" s="400"/>
      <c r="D130" s="401"/>
      <c r="E130" s="452"/>
      <c r="F130" s="403"/>
      <c r="G130" s="404"/>
      <c r="H130" s="405"/>
      <c r="I130" s="21">
        <f>I67/1350*100</f>
        <v>32</v>
      </c>
      <c r="J130" s="137"/>
      <c r="K130" s="214">
        <f t="shared" si="18"/>
        <v>32</v>
      </c>
      <c r="L130" s="21">
        <f>L67/1350*100</f>
        <v>31.703703703703706</v>
      </c>
      <c r="M130" s="21"/>
      <c r="N130" s="214">
        <f t="shared" si="19"/>
        <v>31.703703703703706</v>
      </c>
      <c r="O130" s="144">
        <f t="shared" si="20"/>
        <v>-0.29629629629629406</v>
      </c>
      <c r="P130" s="123"/>
      <c r="Q130" s="214">
        <f t="shared" si="21"/>
        <v>-0.29629629629629406</v>
      </c>
    </row>
    <row r="131" spans="1:17" s="98" customFormat="1" ht="18" customHeight="1">
      <c r="A131" s="345"/>
      <c r="B131" s="393" t="s">
        <v>121</v>
      </c>
      <c r="C131" s="394"/>
      <c r="D131" s="395"/>
      <c r="E131" s="450" t="s">
        <v>96</v>
      </c>
      <c r="F131" s="304" t="s">
        <v>160</v>
      </c>
      <c r="G131" s="356"/>
      <c r="H131" s="357"/>
      <c r="I131" s="214">
        <f>I68/2935*100</f>
        <v>3.0664395229982966</v>
      </c>
      <c r="J131" s="137"/>
      <c r="K131" s="214">
        <f t="shared" si="18"/>
        <v>3.0664395229982966</v>
      </c>
      <c r="L131" s="214">
        <f>L68/2935*100</f>
        <v>3.6456558773424192</v>
      </c>
      <c r="M131" s="214"/>
      <c r="N131" s="214">
        <f t="shared" si="19"/>
        <v>3.6456558773424192</v>
      </c>
      <c r="O131" s="266">
        <f t="shared" si="20"/>
        <v>0.5792163543441227</v>
      </c>
      <c r="P131" s="123"/>
      <c r="Q131" s="214">
        <f t="shared" si="21"/>
        <v>0.5792163543441227</v>
      </c>
    </row>
    <row r="132" spans="1:17" s="98" customFormat="1" ht="18" customHeight="1">
      <c r="A132" s="391"/>
      <c r="B132" s="396"/>
      <c r="C132" s="397"/>
      <c r="D132" s="398"/>
      <c r="E132" s="451"/>
      <c r="F132" s="361"/>
      <c r="G132" s="402"/>
      <c r="H132" s="362"/>
      <c r="I132" s="21">
        <f>I69/1585*100</f>
        <v>2.6498422712933754</v>
      </c>
      <c r="J132" s="137"/>
      <c r="K132" s="214">
        <f t="shared" si="18"/>
        <v>2.6498422712933754</v>
      </c>
      <c r="L132" s="21">
        <f>L69/1585*100</f>
        <v>3.1545741324921135</v>
      </c>
      <c r="M132" s="21"/>
      <c r="N132" s="214">
        <f t="shared" si="19"/>
        <v>3.1545741324921135</v>
      </c>
      <c r="O132" s="144">
        <f t="shared" si="20"/>
        <v>0.5047318611987381</v>
      </c>
      <c r="P132" s="123"/>
      <c r="Q132" s="214">
        <f t="shared" si="21"/>
        <v>0.5047318611987381</v>
      </c>
    </row>
    <row r="133" spans="1:17" s="98" customFormat="1" ht="18" customHeight="1">
      <c r="A133" s="392"/>
      <c r="B133" s="399"/>
      <c r="C133" s="400"/>
      <c r="D133" s="401"/>
      <c r="E133" s="452"/>
      <c r="F133" s="403"/>
      <c r="G133" s="404"/>
      <c r="H133" s="405"/>
      <c r="I133" s="21">
        <f>I70/1350*100</f>
        <v>3.5555555555555554</v>
      </c>
      <c r="J133" s="137"/>
      <c r="K133" s="214">
        <f t="shared" si="18"/>
        <v>3.5555555555555554</v>
      </c>
      <c r="L133" s="21">
        <f>L70/1350*100</f>
        <v>4.222222222222222</v>
      </c>
      <c r="M133" s="21"/>
      <c r="N133" s="214">
        <f t="shared" si="19"/>
        <v>4.222222222222222</v>
      </c>
      <c r="O133" s="144">
        <f t="shared" si="20"/>
        <v>0.666666666666667</v>
      </c>
      <c r="P133" s="123"/>
      <c r="Q133" s="214">
        <f t="shared" si="21"/>
        <v>0.666666666666667</v>
      </c>
    </row>
    <row r="134" spans="1:17" s="98" customFormat="1" ht="18" customHeight="1">
      <c r="A134" s="345"/>
      <c r="B134" s="393" t="s">
        <v>122</v>
      </c>
      <c r="C134" s="394"/>
      <c r="D134" s="395"/>
      <c r="E134" s="450" t="s">
        <v>96</v>
      </c>
      <c r="F134" s="304" t="s">
        <v>160</v>
      </c>
      <c r="G134" s="356"/>
      <c r="H134" s="357"/>
      <c r="I134" s="214">
        <f>I71/2935*100</f>
        <v>2.93015332197615</v>
      </c>
      <c r="J134" s="291"/>
      <c r="K134" s="214">
        <f t="shared" si="18"/>
        <v>2.93015332197615</v>
      </c>
      <c r="L134" s="214">
        <f>L71/2935*100</f>
        <v>2.6575809199318567</v>
      </c>
      <c r="M134" s="214"/>
      <c r="N134" s="214">
        <f t="shared" si="19"/>
        <v>2.6575809199318567</v>
      </c>
      <c r="O134" s="266">
        <f t="shared" si="20"/>
        <v>-0.2725724020442932</v>
      </c>
      <c r="P134" s="123"/>
      <c r="Q134" s="214">
        <f t="shared" si="21"/>
        <v>-0.2725724020442932</v>
      </c>
    </row>
    <row r="135" spans="1:17" s="98" customFormat="1" ht="18" customHeight="1">
      <c r="A135" s="391"/>
      <c r="B135" s="396"/>
      <c r="C135" s="397"/>
      <c r="D135" s="398"/>
      <c r="E135" s="451"/>
      <c r="F135" s="361"/>
      <c r="G135" s="402"/>
      <c r="H135" s="362"/>
      <c r="I135" s="21">
        <f>I72/1585*100</f>
        <v>2.2082018927444795</v>
      </c>
      <c r="J135" s="137"/>
      <c r="K135" s="214">
        <f t="shared" si="18"/>
        <v>2.2082018927444795</v>
      </c>
      <c r="L135" s="21">
        <f>L72/1585*100</f>
        <v>2.145110410094637</v>
      </c>
      <c r="M135" s="21"/>
      <c r="N135" s="214">
        <f t="shared" si="19"/>
        <v>2.145110410094637</v>
      </c>
      <c r="O135" s="144">
        <f t="shared" si="20"/>
        <v>-0.06309148264984232</v>
      </c>
      <c r="P135" s="123"/>
      <c r="Q135" s="214">
        <f t="shared" si="21"/>
        <v>-0.06309148264984232</v>
      </c>
    </row>
    <row r="136" spans="1:17" s="98" customFormat="1" ht="18" customHeight="1">
      <c r="A136" s="392"/>
      <c r="B136" s="399"/>
      <c r="C136" s="400"/>
      <c r="D136" s="401"/>
      <c r="E136" s="452"/>
      <c r="F136" s="403"/>
      <c r="G136" s="404"/>
      <c r="H136" s="405"/>
      <c r="I136" s="21">
        <f>I73/1350*100</f>
        <v>3.7777777777777777</v>
      </c>
      <c r="J136" s="137"/>
      <c r="K136" s="214">
        <f t="shared" si="18"/>
        <v>3.7777777777777777</v>
      </c>
      <c r="L136" s="21">
        <f>L73/1350*100</f>
        <v>3.259259259259259</v>
      </c>
      <c r="M136" s="21"/>
      <c r="N136" s="214">
        <f t="shared" si="19"/>
        <v>3.259259259259259</v>
      </c>
      <c r="O136" s="144">
        <f t="shared" si="20"/>
        <v>-0.5185185185185186</v>
      </c>
      <c r="P136" s="123"/>
      <c r="Q136" s="214">
        <f t="shared" si="21"/>
        <v>-0.5185185185185186</v>
      </c>
    </row>
    <row r="137" spans="1:17" s="98" customFormat="1" ht="18" customHeight="1">
      <c r="A137" s="345"/>
      <c r="B137" s="393" t="s">
        <v>123</v>
      </c>
      <c r="C137" s="394"/>
      <c r="D137" s="395"/>
      <c r="E137" s="450" t="s">
        <v>96</v>
      </c>
      <c r="F137" s="304" t="s">
        <v>160</v>
      </c>
      <c r="G137" s="305"/>
      <c r="H137" s="305"/>
      <c r="I137" s="214">
        <f>I74/2935*100</f>
        <v>7.7001703577512775</v>
      </c>
      <c r="J137" s="291"/>
      <c r="K137" s="214">
        <f t="shared" si="18"/>
        <v>7.7001703577512775</v>
      </c>
      <c r="L137" s="214">
        <f>L74/2935*100</f>
        <v>7.666098807495741</v>
      </c>
      <c r="M137" s="214"/>
      <c r="N137" s="214">
        <f t="shared" si="19"/>
        <v>7.666098807495741</v>
      </c>
      <c r="O137" s="266">
        <f t="shared" si="20"/>
        <v>-0.03407155025553621</v>
      </c>
      <c r="P137" s="123"/>
      <c r="Q137" s="214">
        <f t="shared" si="21"/>
        <v>-0.03407155025553621</v>
      </c>
    </row>
    <row r="138" spans="1:17" s="98" customFormat="1" ht="18" customHeight="1">
      <c r="A138" s="391"/>
      <c r="B138" s="396"/>
      <c r="C138" s="397"/>
      <c r="D138" s="398"/>
      <c r="E138" s="451"/>
      <c r="F138" s="440"/>
      <c r="G138" s="441"/>
      <c r="H138" s="441"/>
      <c r="I138" s="21">
        <f>I75/1585*100</f>
        <v>8.64353312302839</v>
      </c>
      <c r="J138" s="137"/>
      <c r="K138" s="214">
        <f t="shared" si="18"/>
        <v>8.64353312302839</v>
      </c>
      <c r="L138" s="21">
        <f>L75/1585*100</f>
        <v>8.454258675078865</v>
      </c>
      <c r="M138" s="21"/>
      <c r="N138" s="214">
        <f t="shared" si="19"/>
        <v>8.454258675078865</v>
      </c>
      <c r="O138" s="144">
        <f t="shared" si="20"/>
        <v>-0.18927444794952564</v>
      </c>
      <c r="P138" s="123"/>
      <c r="Q138" s="214">
        <f t="shared" si="21"/>
        <v>-0.18927444794952564</v>
      </c>
    </row>
    <row r="139" spans="1:17" s="98" customFormat="1" ht="18" customHeight="1">
      <c r="A139" s="392"/>
      <c r="B139" s="399"/>
      <c r="C139" s="400"/>
      <c r="D139" s="401"/>
      <c r="E139" s="452"/>
      <c r="F139" s="307"/>
      <c r="G139" s="308"/>
      <c r="H139" s="308"/>
      <c r="I139" s="21">
        <f>I76/1350*100</f>
        <v>6.592592592592593</v>
      </c>
      <c r="J139" s="137"/>
      <c r="K139" s="214">
        <f t="shared" si="18"/>
        <v>6.592592592592593</v>
      </c>
      <c r="L139" s="21">
        <f>L76/1350*100</f>
        <v>6.7407407407407405</v>
      </c>
      <c r="M139" s="21"/>
      <c r="N139" s="214">
        <f t="shared" si="19"/>
        <v>6.7407407407407405</v>
      </c>
      <c r="O139" s="144">
        <f t="shared" si="20"/>
        <v>0.14814814814814792</v>
      </c>
      <c r="P139" s="123"/>
      <c r="Q139" s="214">
        <f t="shared" si="21"/>
        <v>0.14814814814814792</v>
      </c>
    </row>
    <row r="140" spans="1:17" s="98" customFormat="1" ht="18" customHeight="1">
      <c r="A140" s="345"/>
      <c r="B140" s="393" t="s">
        <v>124</v>
      </c>
      <c r="C140" s="394"/>
      <c r="D140" s="395"/>
      <c r="E140" s="450" t="s">
        <v>96</v>
      </c>
      <c r="F140" s="304" t="s">
        <v>336</v>
      </c>
      <c r="G140" s="356"/>
      <c r="H140" s="357"/>
      <c r="I140" s="214">
        <f>I77/2935*100</f>
        <v>11.482112436115843</v>
      </c>
      <c r="J140" s="291"/>
      <c r="K140" s="214">
        <f t="shared" si="18"/>
        <v>11.482112436115843</v>
      </c>
      <c r="L140" s="214">
        <f>L77/2935*100</f>
        <v>11.516183986371379</v>
      </c>
      <c r="M140" s="214"/>
      <c r="N140" s="214">
        <f t="shared" si="19"/>
        <v>11.516183986371379</v>
      </c>
      <c r="O140" s="266">
        <f t="shared" si="20"/>
        <v>0.03407155025553621</v>
      </c>
      <c r="P140" s="123"/>
      <c r="Q140" s="214">
        <f t="shared" si="21"/>
        <v>0.03407155025553621</v>
      </c>
    </row>
    <row r="141" spans="1:17" s="98" customFormat="1" ht="18" customHeight="1">
      <c r="A141" s="391"/>
      <c r="B141" s="396"/>
      <c r="C141" s="397"/>
      <c r="D141" s="398"/>
      <c r="E141" s="451"/>
      <c r="F141" s="361"/>
      <c r="G141" s="402"/>
      <c r="H141" s="362"/>
      <c r="I141" s="21">
        <f>I78/1585*100</f>
        <v>6.813880126182966</v>
      </c>
      <c r="J141" s="137"/>
      <c r="K141" s="214">
        <f t="shared" si="18"/>
        <v>6.813880126182966</v>
      </c>
      <c r="L141" s="21">
        <f>L78/1585*100</f>
        <v>7.255520504731862</v>
      </c>
      <c r="M141" s="21"/>
      <c r="N141" s="214">
        <f t="shared" si="19"/>
        <v>7.255520504731862</v>
      </c>
      <c r="O141" s="144">
        <f t="shared" si="20"/>
        <v>0.4416403785488967</v>
      </c>
      <c r="P141" s="123"/>
      <c r="Q141" s="214">
        <f t="shared" si="21"/>
        <v>0.4416403785488967</v>
      </c>
    </row>
    <row r="142" spans="1:17" s="98" customFormat="1" ht="18" customHeight="1">
      <c r="A142" s="392"/>
      <c r="B142" s="399"/>
      <c r="C142" s="400"/>
      <c r="D142" s="401"/>
      <c r="E142" s="452"/>
      <c r="F142" s="403"/>
      <c r="G142" s="404"/>
      <c r="H142" s="405"/>
      <c r="I142" s="21">
        <f>I79/1350*100</f>
        <v>16.962962962962962</v>
      </c>
      <c r="J142" s="137"/>
      <c r="K142" s="214">
        <f t="shared" si="18"/>
        <v>16.962962962962962</v>
      </c>
      <c r="L142" s="21">
        <f>L79/1350*100</f>
        <v>16.51851851851852</v>
      </c>
      <c r="M142" s="21"/>
      <c r="N142" s="214">
        <f t="shared" si="19"/>
        <v>16.51851851851852</v>
      </c>
      <c r="O142" s="144">
        <f t="shared" si="20"/>
        <v>-0.44444444444444287</v>
      </c>
      <c r="P142" s="123"/>
      <c r="Q142" s="214">
        <f t="shared" si="21"/>
        <v>-0.44444444444444287</v>
      </c>
    </row>
    <row r="143" spans="1:17" s="98" customFormat="1" ht="18" customHeight="1">
      <c r="A143" s="345"/>
      <c r="B143" s="393" t="s">
        <v>136</v>
      </c>
      <c r="C143" s="394"/>
      <c r="D143" s="395"/>
      <c r="E143" s="450" t="s">
        <v>96</v>
      </c>
      <c r="F143" s="304" t="s">
        <v>160</v>
      </c>
      <c r="G143" s="356"/>
      <c r="H143" s="357"/>
      <c r="I143" s="214">
        <f>I80/2935*100</f>
        <v>1.8739352640545146</v>
      </c>
      <c r="J143" s="291"/>
      <c r="K143" s="214">
        <f t="shared" si="18"/>
        <v>1.8739352640545146</v>
      </c>
      <c r="L143" s="214">
        <f>L80/2935*100</f>
        <v>1.8739352640545146</v>
      </c>
      <c r="M143" s="214"/>
      <c r="N143" s="214">
        <f t="shared" si="19"/>
        <v>1.8739352640545146</v>
      </c>
      <c r="O143" s="266">
        <f t="shared" si="20"/>
        <v>0</v>
      </c>
      <c r="P143" s="123"/>
      <c r="Q143" s="214">
        <f t="shared" si="21"/>
        <v>0</v>
      </c>
    </row>
    <row r="144" spans="1:17" s="98" customFormat="1" ht="18" customHeight="1">
      <c r="A144" s="391"/>
      <c r="B144" s="396"/>
      <c r="C144" s="397"/>
      <c r="D144" s="398"/>
      <c r="E144" s="451"/>
      <c r="F144" s="361"/>
      <c r="G144" s="402"/>
      <c r="H144" s="362"/>
      <c r="I144" s="21">
        <f>I81/1585*100</f>
        <v>1.8927444794952681</v>
      </c>
      <c r="J144" s="137"/>
      <c r="K144" s="214">
        <f t="shared" si="18"/>
        <v>1.8927444794952681</v>
      </c>
      <c r="L144" s="21">
        <f>L81/1585*100</f>
        <v>2.018927444794953</v>
      </c>
      <c r="M144" s="21"/>
      <c r="N144" s="214">
        <f t="shared" si="19"/>
        <v>2.018927444794953</v>
      </c>
      <c r="O144" s="144">
        <f t="shared" si="20"/>
        <v>0.12618296529968487</v>
      </c>
      <c r="P144" s="123"/>
      <c r="Q144" s="214">
        <f t="shared" si="21"/>
        <v>0.12618296529968487</v>
      </c>
    </row>
    <row r="145" spans="1:17" s="98" customFormat="1" ht="18" customHeight="1">
      <c r="A145" s="392"/>
      <c r="B145" s="399"/>
      <c r="C145" s="400"/>
      <c r="D145" s="401"/>
      <c r="E145" s="452"/>
      <c r="F145" s="403"/>
      <c r="G145" s="404"/>
      <c r="H145" s="405"/>
      <c r="I145" s="21">
        <f>I82/1350*100</f>
        <v>1.8518518518518516</v>
      </c>
      <c r="J145" s="137"/>
      <c r="K145" s="214">
        <f t="shared" si="18"/>
        <v>1.8518518518518516</v>
      </c>
      <c r="L145" s="21">
        <f>L82/1350*100</f>
        <v>1.7037037037037037</v>
      </c>
      <c r="M145" s="21"/>
      <c r="N145" s="214">
        <f t="shared" si="19"/>
        <v>1.7037037037037037</v>
      </c>
      <c r="O145" s="144">
        <f t="shared" si="20"/>
        <v>-0.14814814814814792</v>
      </c>
      <c r="P145" s="123"/>
      <c r="Q145" s="214">
        <f t="shared" si="21"/>
        <v>-0.14814814814814792</v>
      </c>
    </row>
    <row r="146" spans="1:17" s="98" customFormat="1" ht="18" customHeight="1">
      <c r="A146" s="345"/>
      <c r="B146" s="393" t="s">
        <v>137</v>
      </c>
      <c r="C146" s="394"/>
      <c r="D146" s="395"/>
      <c r="E146" s="450" t="s">
        <v>96</v>
      </c>
      <c r="F146" s="304" t="s">
        <v>160</v>
      </c>
      <c r="G146" s="356"/>
      <c r="H146" s="357"/>
      <c r="I146" s="214">
        <f>I83/2935*100</f>
        <v>1.5332197614991483</v>
      </c>
      <c r="J146" s="291"/>
      <c r="K146" s="214">
        <f t="shared" si="18"/>
        <v>1.5332197614991483</v>
      </c>
      <c r="L146" s="214">
        <f>L83/2935*100</f>
        <v>1.5332197614991483</v>
      </c>
      <c r="M146" s="214"/>
      <c r="N146" s="214">
        <f t="shared" si="19"/>
        <v>1.5332197614991483</v>
      </c>
      <c r="O146" s="266">
        <f t="shared" si="20"/>
        <v>0</v>
      </c>
      <c r="P146" s="123"/>
      <c r="Q146" s="214">
        <f t="shared" si="21"/>
        <v>0</v>
      </c>
    </row>
    <row r="147" spans="1:17" s="98" customFormat="1" ht="18" customHeight="1">
      <c r="A147" s="391"/>
      <c r="B147" s="396"/>
      <c r="C147" s="397"/>
      <c r="D147" s="398"/>
      <c r="E147" s="458"/>
      <c r="F147" s="361"/>
      <c r="G147" s="402"/>
      <c r="H147" s="362"/>
      <c r="I147" s="21">
        <f>I84/1585*100</f>
        <v>1.5141955835962144</v>
      </c>
      <c r="J147" s="137"/>
      <c r="K147" s="214">
        <f t="shared" si="18"/>
        <v>1.5141955835962144</v>
      </c>
      <c r="L147" s="21">
        <f>L84/1585*100</f>
        <v>1.5141955835962144</v>
      </c>
      <c r="M147" s="21"/>
      <c r="N147" s="214">
        <f t="shared" si="19"/>
        <v>1.5141955835962144</v>
      </c>
      <c r="O147" s="144">
        <f t="shared" si="20"/>
        <v>0</v>
      </c>
      <c r="P147" s="123"/>
      <c r="Q147" s="214">
        <f t="shared" si="21"/>
        <v>0</v>
      </c>
    </row>
    <row r="148" spans="1:17" s="98" customFormat="1" ht="18" customHeight="1">
      <c r="A148" s="392"/>
      <c r="B148" s="399"/>
      <c r="C148" s="400"/>
      <c r="D148" s="401"/>
      <c r="E148" s="459"/>
      <c r="F148" s="403"/>
      <c r="G148" s="404"/>
      <c r="H148" s="405"/>
      <c r="I148" s="21">
        <f>I85/1350*100</f>
        <v>1.5555555555555556</v>
      </c>
      <c r="J148" s="137"/>
      <c r="K148" s="214">
        <f t="shared" si="18"/>
        <v>1.5555555555555556</v>
      </c>
      <c r="L148" s="21">
        <f>L85/1350*100</f>
        <v>1.5555555555555556</v>
      </c>
      <c r="M148" s="21"/>
      <c r="N148" s="214">
        <f t="shared" si="19"/>
        <v>1.5555555555555556</v>
      </c>
      <c r="O148" s="144">
        <f t="shared" si="20"/>
        <v>0</v>
      </c>
      <c r="P148" s="123"/>
      <c r="Q148" s="214">
        <f t="shared" si="21"/>
        <v>0</v>
      </c>
    </row>
    <row r="149" spans="1:17" s="98" customFormat="1" ht="18" customHeight="1">
      <c r="A149" s="345"/>
      <c r="B149" s="393" t="s">
        <v>127</v>
      </c>
      <c r="C149" s="394"/>
      <c r="D149" s="395"/>
      <c r="E149" s="450" t="s">
        <v>96</v>
      </c>
      <c r="F149" s="304" t="s">
        <v>160</v>
      </c>
      <c r="G149" s="356"/>
      <c r="H149" s="357"/>
      <c r="I149" s="214">
        <f>I86/2935*100</f>
        <v>4.940374787052811</v>
      </c>
      <c r="J149" s="291"/>
      <c r="K149" s="214">
        <f t="shared" si="18"/>
        <v>4.940374787052811</v>
      </c>
      <c r="L149" s="214">
        <f>L86/2935*100</f>
        <v>4.940374787052811</v>
      </c>
      <c r="M149" s="214"/>
      <c r="N149" s="214">
        <f t="shared" si="19"/>
        <v>4.940374787052811</v>
      </c>
      <c r="O149" s="266">
        <f t="shared" si="20"/>
        <v>0</v>
      </c>
      <c r="P149" s="123"/>
      <c r="Q149" s="214">
        <f t="shared" si="21"/>
        <v>0</v>
      </c>
    </row>
    <row r="150" spans="1:17" s="98" customFormat="1" ht="18" customHeight="1">
      <c r="A150" s="391"/>
      <c r="B150" s="396"/>
      <c r="C150" s="397"/>
      <c r="D150" s="398"/>
      <c r="E150" s="458"/>
      <c r="F150" s="361"/>
      <c r="G150" s="402"/>
      <c r="H150" s="362"/>
      <c r="I150" s="21">
        <f>I87/1585*100</f>
        <v>3.9116719242902205</v>
      </c>
      <c r="J150" s="137"/>
      <c r="K150" s="214">
        <f t="shared" si="18"/>
        <v>3.9116719242902205</v>
      </c>
      <c r="L150" s="21">
        <f>L87/1585*100</f>
        <v>3.659305993690852</v>
      </c>
      <c r="M150" s="21"/>
      <c r="N150" s="214">
        <f t="shared" si="19"/>
        <v>3.659305993690852</v>
      </c>
      <c r="O150" s="144">
        <f t="shared" si="20"/>
        <v>-0.2523659305993684</v>
      </c>
      <c r="P150" s="123"/>
      <c r="Q150" s="214">
        <f t="shared" si="21"/>
        <v>-0.2523659305993684</v>
      </c>
    </row>
    <row r="151" spans="1:17" s="98" customFormat="1" ht="18" customHeight="1">
      <c r="A151" s="392"/>
      <c r="B151" s="399"/>
      <c r="C151" s="400"/>
      <c r="D151" s="401"/>
      <c r="E151" s="459"/>
      <c r="F151" s="403"/>
      <c r="G151" s="404"/>
      <c r="H151" s="405"/>
      <c r="I151" s="21">
        <f>I88/1350*100</f>
        <v>6.148148148148149</v>
      </c>
      <c r="J151" s="137"/>
      <c r="K151" s="214">
        <f t="shared" si="18"/>
        <v>6.148148148148149</v>
      </c>
      <c r="L151" s="21">
        <f>L88/1350*100</f>
        <v>6.444444444444445</v>
      </c>
      <c r="M151" s="21"/>
      <c r="N151" s="214">
        <f t="shared" si="19"/>
        <v>6.444444444444445</v>
      </c>
      <c r="O151" s="144">
        <f t="shared" si="20"/>
        <v>0.29629629629629584</v>
      </c>
      <c r="P151" s="123"/>
      <c r="Q151" s="214">
        <f t="shared" si="21"/>
        <v>0.29629629629629584</v>
      </c>
    </row>
    <row r="152" spans="1:17" s="98" customFormat="1" ht="18" customHeight="1">
      <c r="A152" s="345"/>
      <c r="B152" s="393" t="s">
        <v>128</v>
      </c>
      <c r="C152" s="394"/>
      <c r="D152" s="395"/>
      <c r="E152" s="450" t="s">
        <v>96</v>
      </c>
      <c r="F152" s="304" t="s">
        <v>160</v>
      </c>
      <c r="G152" s="356"/>
      <c r="H152" s="357"/>
      <c r="I152" s="214">
        <f>I89/2891*100</f>
        <v>3.1131096506399167</v>
      </c>
      <c r="J152" s="291"/>
      <c r="K152" s="214">
        <f t="shared" si="18"/>
        <v>3.1131096506399167</v>
      </c>
      <c r="L152" s="214">
        <f>L89/2891*100</f>
        <v>2.836388792805258</v>
      </c>
      <c r="M152" s="214"/>
      <c r="N152" s="214">
        <f t="shared" si="19"/>
        <v>2.836388792805258</v>
      </c>
      <c r="O152" s="266">
        <f t="shared" si="20"/>
        <v>-0.27672085783465894</v>
      </c>
      <c r="P152" s="123"/>
      <c r="Q152" s="214">
        <f t="shared" si="21"/>
        <v>-0.27672085783465894</v>
      </c>
    </row>
    <row r="153" spans="1:17" s="98" customFormat="1" ht="18" customHeight="1">
      <c r="A153" s="391"/>
      <c r="B153" s="396"/>
      <c r="C153" s="397"/>
      <c r="D153" s="398"/>
      <c r="E153" s="451"/>
      <c r="F153" s="361"/>
      <c r="G153" s="402"/>
      <c r="H153" s="362"/>
      <c r="I153" s="21">
        <f>I90/1585*100</f>
        <v>2.460567823343849</v>
      </c>
      <c r="J153" s="137"/>
      <c r="K153" s="214">
        <f t="shared" si="18"/>
        <v>2.460567823343849</v>
      </c>
      <c r="L153" s="21">
        <f>L90/1585*100</f>
        <v>2.271293375394322</v>
      </c>
      <c r="M153" s="21"/>
      <c r="N153" s="214">
        <f t="shared" si="19"/>
        <v>2.271293375394322</v>
      </c>
      <c r="O153" s="144">
        <f t="shared" si="20"/>
        <v>-0.18927444794952697</v>
      </c>
      <c r="P153" s="123"/>
      <c r="Q153" s="214">
        <f t="shared" si="21"/>
        <v>-0.18927444794952697</v>
      </c>
    </row>
    <row r="154" spans="1:17" s="98" customFormat="1" ht="18" customHeight="1">
      <c r="A154" s="392"/>
      <c r="B154" s="399"/>
      <c r="C154" s="400"/>
      <c r="D154" s="401"/>
      <c r="E154" s="452"/>
      <c r="F154" s="403"/>
      <c r="G154" s="404"/>
      <c r="H154" s="405"/>
      <c r="I154" s="21">
        <f>I91/1350*100</f>
        <v>3.7777777777777777</v>
      </c>
      <c r="J154" s="137"/>
      <c r="K154" s="214">
        <f t="shared" si="18"/>
        <v>3.7777777777777777</v>
      </c>
      <c r="L154" s="21">
        <f>L91/1350*100</f>
        <v>3.4074074074074074</v>
      </c>
      <c r="M154" s="21"/>
      <c r="N154" s="214">
        <f t="shared" si="19"/>
        <v>3.4074074074074074</v>
      </c>
      <c r="O154" s="144">
        <f t="shared" si="20"/>
        <v>-0.37037037037037024</v>
      </c>
      <c r="P154" s="123"/>
      <c r="Q154" s="214">
        <f t="shared" si="21"/>
        <v>-0.37037037037037024</v>
      </c>
    </row>
    <row r="155" spans="1:17" s="98" customFormat="1" ht="18" customHeight="1">
      <c r="A155" s="345"/>
      <c r="B155" s="393" t="s">
        <v>142</v>
      </c>
      <c r="C155" s="394"/>
      <c r="D155" s="395"/>
      <c r="E155" s="450" t="s">
        <v>96</v>
      </c>
      <c r="F155" s="304" t="s">
        <v>337</v>
      </c>
      <c r="G155" s="356"/>
      <c r="H155" s="357"/>
      <c r="I155" s="214">
        <f>I92/2935*100</f>
        <v>0.8858603066439523</v>
      </c>
      <c r="J155" s="291"/>
      <c r="K155" s="214">
        <f t="shared" si="18"/>
        <v>0.8858603066439523</v>
      </c>
      <c r="L155" s="214">
        <f>L92/2935*100</f>
        <v>0.8517887563884157</v>
      </c>
      <c r="M155" s="214"/>
      <c r="N155" s="214">
        <f t="shared" si="19"/>
        <v>0.8517887563884157</v>
      </c>
      <c r="O155" s="266">
        <f t="shared" si="20"/>
        <v>-0.03407155025553665</v>
      </c>
      <c r="P155" s="123"/>
      <c r="Q155" s="214">
        <f t="shared" si="21"/>
        <v>-0.03407155025553665</v>
      </c>
    </row>
    <row r="156" spans="1:17" s="98" customFormat="1" ht="18" customHeight="1">
      <c r="A156" s="391"/>
      <c r="B156" s="396"/>
      <c r="C156" s="397"/>
      <c r="D156" s="398"/>
      <c r="E156" s="451"/>
      <c r="F156" s="361"/>
      <c r="G156" s="402"/>
      <c r="H156" s="362"/>
      <c r="I156" s="21">
        <f>I93/1585*100</f>
        <v>0.4416403785488959</v>
      </c>
      <c r="J156" s="137"/>
      <c r="K156" s="214">
        <f t="shared" si="18"/>
        <v>0.4416403785488959</v>
      </c>
      <c r="L156" s="21">
        <f>L93/1585*100</f>
        <v>0.4416403785488959</v>
      </c>
      <c r="M156" s="21"/>
      <c r="N156" s="214">
        <f t="shared" si="19"/>
        <v>0.4416403785488959</v>
      </c>
      <c r="O156" s="144">
        <f t="shared" si="20"/>
        <v>0</v>
      </c>
      <c r="P156" s="123"/>
      <c r="Q156" s="214">
        <f t="shared" si="21"/>
        <v>0</v>
      </c>
    </row>
    <row r="157" spans="1:17" s="98" customFormat="1" ht="18" customHeight="1">
      <c r="A157" s="392"/>
      <c r="B157" s="399"/>
      <c r="C157" s="400"/>
      <c r="D157" s="401"/>
      <c r="E157" s="452"/>
      <c r="F157" s="403"/>
      <c r="G157" s="404"/>
      <c r="H157" s="405"/>
      <c r="I157" s="21">
        <f>I94/1350*100</f>
        <v>1.4074074074074074</v>
      </c>
      <c r="J157" s="137"/>
      <c r="K157" s="214">
        <f t="shared" si="18"/>
        <v>1.4074074074074074</v>
      </c>
      <c r="L157" s="21">
        <f>L94/1350*100</f>
        <v>1.3333333333333335</v>
      </c>
      <c r="M157" s="21"/>
      <c r="N157" s="214">
        <f t="shared" si="19"/>
        <v>1.3333333333333335</v>
      </c>
      <c r="O157" s="144">
        <f t="shared" si="20"/>
        <v>-0.07407407407407396</v>
      </c>
      <c r="P157" s="123"/>
      <c r="Q157" s="214">
        <f t="shared" si="21"/>
        <v>-0.07407407407407396</v>
      </c>
    </row>
    <row r="158" spans="1:17" ht="42" customHeight="1">
      <c r="A158" s="36"/>
      <c r="B158" s="328" t="s">
        <v>138</v>
      </c>
      <c r="C158" s="380"/>
      <c r="D158" s="381"/>
      <c r="E158" s="19" t="s">
        <v>96</v>
      </c>
      <c r="F158" s="300" t="s">
        <v>139</v>
      </c>
      <c r="G158" s="330"/>
      <c r="H158" s="330"/>
      <c r="I158" s="21">
        <f>106/I59*100</f>
        <v>6.0227272727272725</v>
      </c>
      <c r="J158" s="133"/>
      <c r="K158" s="214">
        <f t="shared" si="18"/>
        <v>6.0227272727272725</v>
      </c>
      <c r="L158" s="21">
        <f>106/L59*100</f>
        <v>6.0227272727272725</v>
      </c>
      <c r="M158" s="21"/>
      <c r="N158" s="214">
        <f t="shared" si="19"/>
        <v>6.0227272727272725</v>
      </c>
      <c r="O158" s="144">
        <f t="shared" si="20"/>
        <v>0</v>
      </c>
      <c r="P158" s="134"/>
      <c r="Q158" s="214">
        <f t="shared" si="21"/>
        <v>0</v>
      </c>
    </row>
    <row r="159" spans="1:17" ht="15" customHeight="1">
      <c r="A159" s="328" t="s">
        <v>299</v>
      </c>
      <c r="B159" s="382"/>
      <c r="C159" s="382"/>
      <c r="D159" s="382"/>
      <c r="E159" s="382"/>
      <c r="F159" s="382"/>
      <c r="G159" s="382"/>
      <c r="H159" s="382"/>
      <c r="I159" s="382"/>
      <c r="J159" s="382"/>
      <c r="K159" s="382"/>
      <c r="L159" s="382"/>
      <c r="M159" s="382"/>
      <c r="N159" s="382"/>
      <c r="O159" s="382"/>
      <c r="P159" s="382"/>
      <c r="Q159" s="301"/>
    </row>
    <row r="160" spans="1:17" ht="40.5" customHeight="1">
      <c r="A160" s="332" t="s">
        <v>335</v>
      </c>
      <c r="B160" s="334"/>
      <c r="C160" s="334"/>
      <c r="D160" s="334"/>
      <c r="E160" s="334"/>
      <c r="F160" s="334"/>
      <c r="G160" s="334"/>
      <c r="H160" s="334"/>
      <c r="I160" s="334"/>
      <c r="J160" s="334"/>
      <c r="K160" s="334"/>
      <c r="L160" s="334"/>
      <c r="M160" s="334"/>
      <c r="N160" s="334"/>
      <c r="O160" s="334"/>
      <c r="P160" s="334"/>
      <c r="Q160" s="335"/>
    </row>
    <row r="161" spans="1:14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</row>
    <row r="162" spans="1:14" ht="15">
      <c r="A162" s="16" t="s">
        <v>21</v>
      </c>
      <c r="B162" s="16"/>
      <c r="C162" s="16"/>
      <c r="D162" s="16"/>
      <c r="E162" s="16"/>
      <c r="F162" s="3"/>
      <c r="G162" s="3"/>
      <c r="H162" s="3"/>
      <c r="I162" s="3"/>
      <c r="J162" s="3"/>
      <c r="K162" s="3"/>
      <c r="L162" s="3"/>
      <c r="M162" s="3"/>
      <c r="N162" s="3"/>
    </row>
    <row r="163" spans="1:16" ht="15.75">
      <c r="A163" s="22" t="s">
        <v>22</v>
      </c>
      <c r="B163" s="22"/>
      <c r="C163" s="22"/>
      <c r="D163" s="22"/>
      <c r="E163" s="22"/>
      <c r="F163" s="3"/>
      <c r="G163" s="3"/>
      <c r="H163" s="3"/>
      <c r="I163" s="3"/>
      <c r="J163" s="15"/>
      <c r="K163" s="15"/>
      <c r="L163" s="293" t="s">
        <v>175</v>
      </c>
      <c r="M163" s="293"/>
      <c r="N163" s="293"/>
      <c r="O163" s="3"/>
      <c r="P163" s="3"/>
    </row>
    <row r="164" spans="1:16" ht="12.75">
      <c r="A164" s="3" t="s">
        <v>23</v>
      </c>
      <c r="B164" s="3" t="s">
        <v>27</v>
      </c>
      <c r="C164" s="3"/>
      <c r="D164" s="3"/>
      <c r="E164" s="3"/>
      <c r="F164" s="3"/>
      <c r="G164" s="3"/>
      <c r="H164" s="3"/>
      <c r="I164" s="3"/>
      <c r="J164" s="292" t="s">
        <v>26</v>
      </c>
      <c r="K164" s="292"/>
      <c r="L164" s="292" t="s">
        <v>25</v>
      </c>
      <c r="M164" s="292"/>
      <c r="N164" s="292"/>
      <c r="O164" s="3"/>
      <c r="P164" s="3"/>
    </row>
    <row r="165" spans="1:14" ht="12.75">
      <c r="A165" s="3" t="s">
        <v>24</v>
      </c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</row>
    <row r="166" spans="1:14" ht="15">
      <c r="A166" s="16" t="s">
        <v>47</v>
      </c>
      <c r="B166" s="16"/>
      <c r="C166" s="16"/>
      <c r="D166" s="16"/>
      <c r="E166" s="16"/>
      <c r="F166" s="3"/>
      <c r="G166" s="3"/>
      <c r="H166" s="3"/>
      <c r="I166" s="3"/>
      <c r="J166" s="3"/>
      <c r="K166" s="3"/>
      <c r="L166" s="3"/>
      <c r="M166" s="3"/>
      <c r="N166" s="3"/>
    </row>
    <row r="167" spans="1:14" ht="15.75">
      <c r="A167" s="22" t="s">
        <v>22</v>
      </c>
      <c r="B167" s="22"/>
      <c r="C167" s="22"/>
      <c r="D167" s="22"/>
      <c r="E167" s="22"/>
      <c r="F167" s="3"/>
      <c r="G167" s="3"/>
      <c r="H167" s="3"/>
      <c r="I167" s="3"/>
      <c r="J167" s="15"/>
      <c r="K167" s="15"/>
      <c r="L167" s="293" t="s">
        <v>46</v>
      </c>
      <c r="M167" s="293"/>
      <c r="N167" s="293"/>
    </row>
    <row r="168" spans="1:16" ht="12.75">
      <c r="A168" s="12" t="s">
        <v>173</v>
      </c>
      <c r="B168" s="12"/>
      <c r="C168" s="12"/>
      <c r="D168" s="12"/>
      <c r="E168" s="12"/>
      <c r="F168" s="12"/>
      <c r="G168" s="12"/>
      <c r="H168" s="12"/>
      <c r="I168" s="12"/>
      <c r="J168" s="292" t="s">
        <v>26</v>
      </c>
      <c r="K168" s="292"/>
      <c r="L168" s="292" t="s">
        <v>25</v>
      </c>
      <c r="M168" s="292"/>
      <c r="N168" s="292"/>
      <c r="O168" s="3"/>
      <c r="P168" s="3"/>
    </row>
    <row r="169" spans="1:14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</row>
  </sheetData>
  <sheetProtection/>
  <mergeCells count="225">
    <mergeCell ref="B31:E31"/>
    <mergeCell ref="B32:E32"/>
    <mergeCell ref="A46:A47"/>
    <mergeCell ref="B152:D154"/>
    <mergeCell ref="B155:D157"/>
    <mergeCell ref="E152:E154"/>
    <mergeCell ref="E155:E157"/>
    <mergeCell ref="E134:E136"/>
    <mergeCell ref="E137:E139"/>
    <mergeCell ref="E143:E145"/>
    <mergeCell ref="E146:E148"/>
    <mergeCell ref="E149:E151"/>
    <mergeCell ref="B29:E29"/>
    <mergeCell ref="B33:E33"/>
    <mergeCell ref="E131:E133"/>
    <mergeCell ref="A108:Q108"/>
    <mergeCell ref="F109:H109"/>
    <mergeCell ref="F110:H110"/>
    <mergeCell ref="B30:E30"/>
    <mergeCell ref="E128:E130"/>
    <mergeCell ref="F83:H85"/>
    <mergeCell ref="F54:H54"/>
    <mergeCell ref="F71:H73"/>
    <mergeCell ref="F74:H76"/>
    <mergeCell ref="E140:E142"/>
    <mergeCell ref="A34:N34"/>
    <mergeCell ref="L46:N46"/>
    <mergeCell ref="F80:H82"/>
    <mergeCell ref="F53:H53"/>
    <mergeCell ref="F55:H55"/>
    <mergeCell ref="A155:A157"/>
    <mergeCell ref="A152:A154"/>
    <mergeCell ref="F117:H117"/>
    <mergeCell ref="F149:H151"/>
    <mergeCell ref="F115:H115"/>
    <mergeCell ref="I46:K46"/>
    <mergeCell ref="F116:H116"/>
    <mergeCell ref="F118:H118"/>
    <mergeCell ref="E125:E127"/>
    <mergeCell ref="A125:A127"/>
    <mergeCell ref="O46:Q46"/>
    <mergeCell ref="F46:H47"/>
    <mergeCell ref="E46:E47"/>
    <mergeCell ref="B46:D47"/>
    <mergeCell ref="B115:D115"/>
    <mergeCell ref="F48:H48"/>
    <mergeCell ref="F49:H49"/>
    <mergeCell ref="F50:H50"/>
    <mergeCell ref="F51:H51"/>
    <mergeCell ref="F52:H52"/>
    <mergeCell ref="F56:H56"/>
    <mergeCell ref="F58:H58"/>
    <mergeCell ref="F59:H61"/>
    <mergeCell ref="F62:H64"/>
    <mergeCell ref="A137:A139"/>
    <mergeCell ref="F65:H67"/>
    <mergeCell ref="F68:H70"/>
    <mergeCell ref="F77:H79"/>
    <mergeCell ref="A134:A136"/>
    <mergeCell ref="F86:H88"/>
    <mergeCell ref="F89:H91"/>
    <mergeCell ref="F92:H94"/>
    <mergeCell ref="F95:H95"/>
    <mergeCell ref="F96:H96"/>
    <mergeCell ref="F100:H100"/>
    <mergeCell ref="F97:H97"/>
    <mergeCell ref="F98:H98"/>
    <mergeCell ref="F99:H99"/>
    <mergeCell ref="F101:H101"/>
    <mergeCell ref="F102:H102"/>
    <mergeCell ref="F103:H103"/>
    <mergeCell ref="F104:H104"/>
    <mergeCell ref="F105:H105"/>
    <mergeCell ref="F106:H106"/>
    <mergeCell ref="F107:H107"/>
    <mergeCell ref="F111:H111"/>
    <mergeCell ref="F112:H112"/>
    <mergeCell ref="B109:D109"/>
    <mergeCell ref="F113:H113"/>
    <mergeCell ref="F114:H114"/>
    <mergeCell ref="F119:H119"/>
    <mergeCell ref="B116:D116"/>
    <mergeCell ref="B117:D117"/>
    <mergeCell ref="F120:H120"/>
    <mergeCell ref="F121:H121"/>
    <mergeCell ref="F137:H139"/>
    <mergeCell ref="B122:D122"/>
    <mergeCell ref="B137:D139"/>
    <mergeCell ref="B125:D127"/>
    <mergeCell ref="B128:D130"/>
    <mergeCell ref="F140:H142"/>
    <mergeCell ref="F143:H145"/>
    <mergeCell ref="F146:H148"/>
    <mergeCell ref="F122:H122"/>
    <mergeCell ref="F124:H124"/>
    <mergeCell ref="A123:Q123"/>
    <mergeCell ref="B124:D124"/>
    <mergeCell ref="F125:H127"/>
    <mergeCell ref="F128:H130"/>
    <mergeCell ref="A146:A148"/>
    <mergeCell ref="B48:D48"/>
    <mergeCell ref="B49:D49"/>
    <mergeCell ref="B50:D50"/>
    <mergeCell ref="B51:D51"/>
    <mergeCell ref="B52:D52"/>
    <mergeCell ref="B53:D53"/>
    <mergeCell ref="B54:D54"/>
    <mergeCell ref="B55:D55"/>
    <mergeCell ref="B158:D158"/>
    <mergeCell ref="B56:D56"/>
    <mergeCell ref="B58:D58"/>
    <mergeCell ref="B59:D61"/>
    <mergeCell ref="B62:D64"/>
    <mergeCell ref="B65:D67"/>
    <mergeCell ref="A57:Q57"/>
    <mergeCell ref="E59:E61"/>
    <mergeCell ref="B83:D85"/>
    <mergeCell ref="E62:E64"/>
    <mergeCell ref="E65:E67"/>
    <mergeCell ref="E68:E70"/>
    <mergeCell ref="E71:E73"/>
    <mergeCell ref="E74:E76"/>
    <mergeCell ref="E77:E79"/>
    <mergeCell ref="E86:E88"/>
    <mergeCell ref="E89:E91"/>
    <mergeCell ref="E92:E94"/>
    <mergeCell ref="E80:E82"/>
    <mergeCell ref="E83:E85"/>
    <mergeCell ref="B68:D70"/>
    <mergeCell ref="B71:D73"/>
    <mergeCell ref="B74:D76"/>
    <mergeCell ref="B77:D79"/>
    <mergeCell ref="B80:D82"/>
    <mergeCell ref="B96:D96"/>
    <mergeCell ref="B97:D97"/>
    <mergeCell ref="B98:D98"/>
    <mergeCell ref="B86:D88"/>
    <mergeCell ref="B89:D91"/>
    <mergeCell ref="B92:D94"/>
    <mergeCell ref="O38:P39"/>
    <mergeCell ref="O40:P40"/>
    <mergeCell ref="B99:D99"/>
    <mergeCell ref="B101:D101"/>
    <mergeCell ref="B102:D102"/>
    <mergeCell ref="B100:D100"/>
    <mergeCell ref="I38:K38"/>
    <mergeCell ref="L38:N38"/>
    <mergeCell ref="O41:P41"/>
    <mergeCell ref="O42:P42"/>
    <mergeCell ref="B25:M25"/>
    <mergeCell ref="L27:N27"/>
    <mergeCell ref="L1:M1"/>
    <mergeCell ref="A6:N6"/>
    <mergeCell ref="A7:N7"/>
    <mergeCell ref="D10:L10"/>
    <mergeCell ref="D13:L13"/>
    <mergeCell ref="B18:N18"/>
    <mergeCell ref="M19:N19"/>
    <mergeCell ref="A65:A67"/>
    <mergeCell ref="B36:N36"/>
    <mergeCell ref="A38:E39"/>
    <mergeCell ref="F38:H38"/>
    <mergeCell ref="D15:N15"/>
    <mergeCell ref="B27:E28"/>
    <mergeCell ref="B20:D20"/>
    <mergeCell ref="E20:G20"/>
    <mergeCell ref="H20:J20"/>
    <mergeCell ref="L20:N20"/>
    <mergeCell ref="A71:A73"/>
    <mergeCell ref="A27:A28"/>
    <mergeCell ref="F27:H27"/>
    <mergeCell ref="I27:K27"/>
    <mergeCell ref="B106:D106"/>
    <mergeCell ref="B107:D107"/>
    <mergeCell ref="B103:D103"/>
    <mergeCell ref="B104:D104"/>
    <mergeCell ref="B105:D105"/>
    <mergeCell ref="B95:D95"/>
    <mergeCell ref="A59:A61"/>
    <mergeCell ref="A160:Q160"/>
    <mergeCell ref="A40:E40"/>
    <mergeCell ref="A41:E41"/>
    <mergeCell ref="A42:E42"/>
    <mergeCell ref="B44:M44"/>
    <mergeCell ref="A68:A70"/>
    <mergeCell ref="A62:A64"/>
    <mergeCell ref="A80:A82"/>
    <mergeCell ref="A92:A94"/>
    <mergeCell ref="A149:A151"/>
    <mergeCell ref="B110:D110"/>
    <mergeCell ref="B111:D111"/>
    <mergeCell ref="B112:D112"/>
    <mergeCell ref="B113:D113"/>
    <mergeCell ref="B114:D114"/>
    <mergeCell ref="A128:A130"/>
    <mergeCell ref="B120:D120"/>
    <mergeCell ref="B121:D121"/>
    <mergeCell ref="A140:A142"/>
    <mergeCell ref="L168:N168"/>
    <mergeCell ref="L163:N163"/>
    <mergeCell ref="J164:K164"/>
    <mergeCell ref="F152:H154"/>
    <mergeCell ref="F155:H157"/>
    <mergeCell ref="L167:N167"/>
    <mergeCell ref="J168:K168"/>
    <mergeCell ref="B131:D133"/>
    <mergeCell ref="B134:D136"/>
    <mergeCell ref="L164:N164"/>
    <mergeCell ref="F158:H158"/>
    <mergeCell ref="A159:Q159"/>
    <mergeCell ref="F131:H133"/>
    <mergeCell ref="F134:H136"/>
    <mergeCell ref="A131:A133"/>
    <mergeCell ref="A143:A145"/>
    <mergeCell ref="B140:D142"/>
    <mergeCell ref="A83:A85"/>
    <mergeCell ref="B143:D145"/>
    <mergeCell ref="B146:D148"/>
    <mergeCell ref="B149:D151"/>
    <mergeCell ref="A74:A76"/>
    <mergeCell ref="A86:A88"/>
    <mergeCell ref="A77:A79"/>
    <mergeCell ref="B118:D118"/>
    <mergeCell ref="B119:D119"/>
    <mergeCell ref="A89:A91"/>
  </mergeCells>
  <printOptions horizontalCentered="1"/>
  <pageMargins left="0.1968503937007874" right="0.1968503937007874" top="0.5905511811023623" bottom="0.3937007874015748" header="0.5118110236220472" footer="0.1968503937007874"/>
  <pageSetup fitToHeight="3" horizontalDpi="600" verticalDpi="600" orientation="landscape" paperSize="9" scale="82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87"/>
  <sheetViews>
    <sheetView zoomScalePageLayoutView="0" workbookViewId="0" topLeftCell="A1">
      <selection activeCell="M73" sqref="M73"/>
    </sheetView>
  </sheetViews>
  <sheetFormatPr defaultColWidth="9.140625" defaultRowHeight="12.75"/>
  <cols>
    <col min="1" max="1" width="4.7109375" style="0" customWidth="1"/>
    <col min="2" max="19" width="10.7109375" style="0" customWidth="1"/>
  </cols>
  <sheetData>
    <row r="1" spans="1:18" ht="12.75">
      <c r="A1" s="1"/>
      <c r="K1" s="4"/>
      <c r="L1" s="364" t="s">
        <v>11</v>
      </c>
      <c r="M1" s="364"/>
      <c r="Q1" s="6"/>
      <c r="R1" s="6"/>
    </row>
    <row r="2" spans="1:18" ht="12.75">
      <c r="A2" s="1"/>
      <c r="K2" s="5"/>
      <c r="L2" s="57" t="s">
        <v>176</v>
      </c>
      <c r="M2" s="57"/>
      <c r="Q2" s="6"/>
      <c r="R2" s="6"/>
    </row>
    <row r="3" spans="1:20" ht="12.75">
      <c r="A3" s="1"/>
      <c r="K3" s="5"/>
      <c r="L3" s="57" t="s">
        <v>186</v>
      </c>
      <c r="M3" s="57"/>
      <c r="Q3" s="6"/>
      <c r="R3" s="6"/>
      <c r="S3" s="6"/>
      <c r="T3" s="6"/>
    </row>
    <row r="4" spans="1:14" ht="12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 t="s">
        <v>187</v>
      </c>
      <c r="M4" s="3"/>
      <c r="N4" s="3"/>
    </row>
    <row r="5" spans="1:13" ht="9" customHeight="1">
      <c r="A5" s="1"/>
      <c r="K5" s="5"/>
      <c r="L5" s="57"/>
      <c r="M5" s="57"/>
    </row>
    <row r="6" spans="1:16" ht="14.25" customHeight="1">
      <c r="A6" s="355" t="s">
        <v>40</v>
      </c>
      <c r="B6" s="355"/>
      <c r="C6" s="355"/>
      <c r="D6" s="355"/>
      <c r="E6" s="355"/>
      <c r="F6" s="355"/>
      <c r="G6" s="355"/>
      <c r="H6" s="355"/>
      <c r="I6" s="355"/>
      <c r="J6" s="355"/>
      <c r="K6" s="355"/>
      <c r="L6" s="355"/>
      <c r="M6" s="355"/>
      <c r="N6" s="355"/>
      <c r="O6" s="12"/>
      <c r="P6" s="12"/>
    </row>
    <row r="7" spans="1:16" ht="14.25" customHeight="1">
      <c r="A7" s="355" t="s">
        <v>188</v>
      </c>
      <c r="B7" s="355"/>
      <c r="C7" s="355"/>
      <c r="D7" s="355"/>
      <c r="E7" s="355"/>
      <c r="F7" s="355"/>
      <c r="G7" s="355"/>
      <c r="H7" s="355"/>
      <c r="I7" s="355"/>
      <c r="J7" s="355"/>
      <c r="K7" s="355"/>
      <c r="L7" s="355"/>
      <c r="M7" s="355"/>
      <c r="N7" s="355"/>
      <c r="O7" s="12"/>
      <c r="P7" s="12"/>
    </row>
    <row r="8" spans="1:16" ht="9" customHeight="1">
      <c r="A8" s="23"/>
      <c r="B8" s="23"/>
      <c r="C8" s="23"/>
      <c r="D8" s="23"/>
      <c r="E8" s="23"/>
      <c r="F8" s="24"/>
      <c r="G8" s="25"/>
      <c r="H8" s="25"/>
      <c r="I8" s="25"/>
      <c r="J8" s="25"/>
      <c r="K8" s="24"/>
      <c r="L8" s="23"/>
      <c r="M8" s="23"/>
      <c r="N8" s="23"/>
      <c r="O8" s="12"/>
      <c r="P8" s="12"/>
    </row>
    <row r="9" spans="1:14" ht="18" customHeight="1">
      <c r="A9" s="13" t="s">
        <v>28</v>
      </c>
      <c r="B9" s="260" t="s">
        <v>180</v>
      </c>
      <c r="C9" s="29"/>
      <c r="D9" s="472" t="s">
        <v>48</v>
      </c>
      <c r="E9" s="472"/>
      <c r="F9" s="472"/>
      <c r="G9" s="472"/>
      <c r="H9" s="472"/>
      <c r="I9" s="472"/>
      <c r="J9" s="472"/>
      <c r="K9" s="472"/>
      <c r="L9" s="472"/>
      <c r="M9" s="473"/>
      <c r="N9" s="13"/>
    </row>
    <row r="10" spans="1:14" ht="12.75">
      <c r="A10" s="3" t="s">
        <v>12</v>
      </c>
      <c r="B10" s="3"/>
      <c r="C10" s="3"/>
      <c r="D10" s="302" t="s">
        <v>30</v>
      </c>
      <c r="E10" s="302"/>
      <c r="F10" s="302"/>
      <c r="G10" s="302"/>
      <c r="H10" s="302"/>
      <c r="I10" s="302"/>
      <c r="J10" s="302"/>
      <c r="K10" s="302"/>
      <c r="L10" s="302"/>
      <c r="M10" s="33"/>
      <c r="N10" s="3"/>
    </row>
    <row r="11" spans="1:14" ht="9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ht="19.5" customHeight="1">
      <c r="A12" s="3" t="s">
        <v>29</v>
      </c>
      <c r="B12" s="260" t="s">
        <v>181</v>
      </c>
      <c r="D12" s="109" t="s">
        <v>48</v>
      </c>
      <c r="E12" s="116"/>
      <c r="F12" s="116"/>
      <c r="G12" s="116"/>
      <c r="H12" s="116"/>
      <c r="I12" s="116"/>
      <c r="J12" s="116"/>
      <c r="K12" s="116"/>
      <c r="L12" s="116"/>
      <c r="M12" s="29"/>
      <c r="N12" s="3"/>
    </row>
    <row r="13" spans="1:14" ht="12.75">
      <c r="A13" s="3" t="s">
        <v>13</v>
      </c>
      <c r="B13" s="3"/>
      <c r="C13" s="3"/>
      <c r="D13" s="302" t="s">
        <v>31</v>
      </c>
      <c r="E13" s="302"/>
      <c r="F13" s="302"/>
      <c r="G13" s="302"/>
      <c r="H13" s="302"/>
      <c r="I13" s="302"/>
      <c r="J13" s="302"/>
      <c r="K13" s="302"/>
      <c r="L13" s="302"/>
      <c r="M13" s="34"/>
      <c r="N13" s="3"/>
    </row>
    <row r="14" spans="1:14" ht="9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17.25" customHeight="1">
      <c r="A15" s="17" t="s">
        <v>32</v>
      </c>
      <c r="B15" s="261" t="s">
        <v>183</v>
      </c>
      <c r="C15" s="30" t="s">
        <v>63</v>
      </c>
      <c r="D15" s="109" t="s">
        <v>87</v>
      </c>
      <c r="E15" s="116"/>
      <c r="F15" s="116"/>
      <c r="G15" s="116"/>
      <c r="H15" s="116"/>
      <c r="I15" s="116"/>
      <c r="J15" s="116"/>
      <c r="K15" s="116"/>
      <c r="L15" s="116"/>
      <c r="M15" s="29"/>
      <c r="N15" s="32"/>
    </row>
    <row r="16" spans="1:14" ht="12.75">
      <c r="A16" s="3" t="s">
        <v>212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 ht="9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6" ht="15" customHeight="1">
      <c r="A18" s="11" t="s">
        <v>37</v>
      </c>
      <c r="B18" s="342" t="s">
        <v>190</v>
      </c>
      <c r="C18" s="342"/>
      <c r="D18" s="342"/>
      <c r="E18" s="342"/>
      <c r="F18" s="342"/>
      <c r="G18" s="342"/>
      <c r="H18" s="342"/>
      <c r="I18" s="342"/>
      <c r="J18" s="342"/>
      <c r="K18" s="342"/>
      <c r="L18" s="342"/>
      <c r="M18" s="342"/>
      <c r="N18" s="342"/>
      <c r="O18" s="11"/>
      <c r="P18" s="11"/>
    </row>
    <row r="19" spans="1:14" ht="12.75" customHeight="1">
      <c r="A19" s="3"/>
      <c r="B19" s="3"/>
      <c r="C19" s="3"/>
      <c r="D19" s="3"/>
      <c r="E19" s="3"/>
      <c r="F19" s="3"/>
      <c r="G19" s="3"/>
      <c r="H19" s="3"/>
      <c r="I19" s="3"/>
      <c r="J19" s="124" t="s">
        <v>193</v>
      </c>
      <c r="K19" s="6"/>
      <c r="L19" s="3"/>
      <c r="M19" s="302"/>
      <c r="N19" s="302"/>
    </row>
    <row r="20" spans="1:15" s="75" customFormat="1" ht="30" customHeight="1">
      <c r="A20" s="73"/>
      <c r="B20" s="300" t="s">
        <v>191</v>
      </c>
      <c r="C20" s="347"/>
      <c r="D20" s="347"/>
      <c r="E20" s="358" t="s">
        <v>42</v>
      </c>
      <c r="F20" s="358"/>
      <c r="G20" s="358"/>
      <c r="H20" s="358" t="s">
        <v>41</v>
      </c>
      <c r="I20" s="358"/>
      <c r="J20" s="358"/>
      <c r="K20" s="28"/>
      <c r="L20" s="303"/>
      <c r="M20" s="303"/>
      <c r="N20" s="303"/>
      <c r="O20" s="74"/>
    </row>
    <row r="21" spans="1:15" s="75" customFormat="1" ht="30" customHeight="1">
      <c r="A21" s="73"/>
      <c r="B21" s="67" t="s">
        <v>15</v>
      </c>
      <c r="C21" s="67" t="s">
        <v>16</v>
      </c>
      <c r="D21" s="88" t="s">
        <v>192</v>
      </c>
      <c r="E21" s="67" t="s">
        <v>15</v>
      </c>
      <c r="F21" s="67" t="s">
        <v>16</v>
      </c>
      <c r="G21" s="88" t="s">
        <v>192</v>
      </c>
      <c r="H21" s="8" t="s">
        <v>15</v>
      </c>
      <c r="I21" s="8" t="s">
        <v>16</v>
      </c>
      <c r="J21" s="89" t="s">
        <v>192</v>
      </c>
      <c r="K21" s="28"/>
      <c r="L21" s="28"/>
      <c r="M21" s="28"/>
      <c r="N21" s="28"/>
      <c r="O21" s="74"/>
    </row>
    <row r="22" spans="1:15" ht="13.5" customHeight="1" thickBot="1">
      <c r="A22" s="3"/>
      <c r="B22" s="76">
        <v>1</v>
      </c>
      <c r="C22" s="76">
        <v>2</v>
      </c>
      <c r="D22" s="76">
        <v>3</v>
      </c>
      <c r="E22" s="76">
        <v>4</v>
      </c>
      <c r="F22" s="76">
        <v>5</v>
      </c>
      <c r="G22" s="76">
        <v>6</v>
      </c>
      <c r="H22" s="77">
        <v>7</v>
      </c>
      <c r="I22" s="77">
        <v>8</v>
      </c>
      <c r="J22" s="77">
        <v>9</v>
      </c>
      <c r="K22" s="9"/>
      <c r="L22" s="9"/>
      <c r="M22" s="9"/>
      <c r="N22" s="9"/>
      <c r="O22" s="6"/>
    </row>
    <row r="23" spans="1:15" s="98" customFormat="1" ht="30" customHeight="1" thickTop="1">
      <c r="A23" s="17"/>
      <c r="B23" s="149">
        <f>F33</f>
        <v>1809800</v>
      </c>
      <c r="C23" s="149">
        <f>G33</f>
        <v>0</v>
      </c>
      <c r="D23" s="190">
        <f>SUM(B23:C23)</f>
        <v>1809800</v>
      </c>
      <c r="E23" s="149">
        <f>I33</f>
        <v>1809191.02</v>
      </c>
      <c r="F23" s="149">
        <f>J33</f>
        <v>0</v>
      </c>
      <c r="G23" s="191">
        <f>SUM(E23:F23)</f>
        <v>1809191.02</v>
      </c>
      <c r="H23" s="61">
        <f>E23-B23</f>
        <v>-608.9799999999814</v>
      </c>
      <c r="I23" s="61">
        <f>F23-C23</f>
        <v>0</v>
      </c>
      <c r="J23" s="191">
        <f>G23-D23</f>
        <v>-608.9799999999814</v>
      </c>
      <c r="K23" s="105"/>
      <c r="L23" s="105"/>
      <c r="M23" s="105"/>
      <c r="N23" s="105"/>
      <c r="O23" s="97"/>
    </row>
    <row r="24" spans="1:14" ht="9" customHeight="1">
      <c r="A24" s="3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</row>
    <row r="25" spans="1:14" ht="14.25" customHeight="1">
      <c r="A25" s="3" t="s">
        <v>36</v>
      </c>
      <c r="B25" s="350" t="s">
        <v>194</v>
      </c>
      <c r="C25" s="350"/>
      <c r="D25" s="350"/>
      <c r="E25" s="350"/>
      <c r="F25" s="350"/>
      <c r="G25" s="350"/>
      <c r="H25" s="350"/>
      <c r="I25" s="350"/>
      <c r="J25" s="350"/>
      <c r="K25" s="350"/>
      <c r="L25" s="350"/>
      <c r="M25" s="350"/>
      <c r="N25" s="3"/>
    </row>
    <row r="26" spans="1:16" ht="12.75" customHeight="1">
      <c r="A26" s="2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471"/>
      <c r="N26" s="471"/>
      <c r="O26" s="6"/>
      <c r="P26" s="124" t="s">
        <v>193</v>
      </c>
    </row>
    <row r="27" spans="1:16" s="75" customFormat="1" ht="30" customHeight="1">
      <c r="A27" s="358" t="s">
        <v>14</v>
      </c>
      <c r="B27" s="304" t="s">
        <v>196</v>
      </c>
      <c r="C27" s="418"/>
      <c r="D27" s="418"/>
      <c r="E27" s="419"/>
      <c r="F27" s="304" t="s">
        <v>191</v>
      </c>
      <c r="G27" s="356"/>
      <c r="H27" s="357"/>
      <c r="I27" s="300" t="s">
        <v>195</v>
      </c>
      <c r="J27" s="347"/>
      <c r="K27" s="348"/>
      <c r="L27" s="327" t="s">
        <v>41</v>
      </c>
      <c r="M27" s="327"/>
      <c r="N27" s="327"/>
      <c r="O27" s="358" t="s">
        <v>53</v>
      </c>
      <c r="P27" s="358"/>
    </row>
    <row r="28" spans="1:16" s="75" customFormat="1" ht="30" customHeight="1">
      <c r="A28" s="358"/>
      <c r="B28" s="420"/>
      <c r="C28" s="421"/>
      <c r="D28" s="421"/>
      <c r="E28" s="422"/>
      <c r="F28" s="8" t="s">
        <v>15</v>
      </c>
      <c r="G28" s="8" t="s">
        <v>16</v>
      </c>
      <c r="H28" s="88" t="s">
        <v>192</v>
      </c>
      <c r="I28" s="8" t="s">
        <v>15</v>
      </c>
      <c r="J28" s="8" t="s">
        <v>16</v>
      </c>
      <c r="K28" s="88" t="s">
        <v>192</v>
      </c>
      <c r="L28" s="8" t="s">
        <v>15</v>
      </c>
      <c r="M28" s="8" t="s">
        <v>16</v>
      </c>
      <c r="N28" s="89" t="s">
        <v>192</v>
      </c>
      <c r="O28" s="358"/>
      <c r="P28" s="358"/>
    </row>
    <row r="29" spans="1:16" ht="13.5" thickBot="1">
      <c r="A29" s="79">
        <v>1</v>
      </c>
      <c r="B29" s="312">
        <v>2</v>
      </c>
      <c r="C29" s="460"/>
      <c r="D29" s="460"/>
      <c r="E29" s="461"/>
      <c r="F29" s="79">
        <v>3</v>
      </c>
      <c r="G29" s="79">
        <v>4</v>
      </c>
      <c r="H29" s="79">
        <v>5</v>
      </c>
      <c r="I29" s="79">
        <v>6</v>
      </c>
      <c r="J29" s="79">
        <v>7</v>
      </c>
      <c r="K29" s="79">
        <v>8</v>
      </c>
      <c r="L29" s="79">
        <v>9</v>
      </c>
      <c r="M29" s="79">
        <v>10</v>
      </c>
      <c r="N29" s="79">
        <v>11</v>
      </c>
      <c r="O29" s="423">
        <v>12</v>
      </c>
      <c r="P29" s="423"/>
    </row>
    <row r="30" spans="1:16" s="98" customFormat="1" ht="30" customHeight="1" thickTop="1">
      <c r="A30" s="251">
        <v>1</v>
      </c>
      <c r="B30" s="478" t="s">
        <v>303</v>
      </c>
      <c r="C30" s="479"/>
      <c r="D30" s="479"/>
      <c r="E30" s="480"/>
      <c r="F30" s="252">
        <v>1707200</v>
      </c>
      <c r="G30" s="252"/>
      <c r="H30" s="253">
        <f>SUM(F30:G30)</f>
        <v>1707200</v>
      </c>
      <c r="I30" s="254">
        <v>1706872.02</v>
      </c>
      <c r="J30" s="254"/>
      <c r="K30" s="253">
        <f>SUM(I30:J30)</f>
        <v>1706872.02</v>
      </c>
      <c r="L30" s="255">
        <f aca="true" t="shared" si="0" ref="L30:M32">I30-F30</f>
        <v>-327.9799999999814</v>
      </c>
      <c r="M30" s="255">
        <f t="shared" si="0"/>
        <v>0</v>
      </c>
      <c r="N30" s="253">
        <f>SUM(L30:M30)</f>
        <v>-327.9799999999814</v>
      </c>
      <c r="O30" s="507" t="s">
        <v>274</v>
      </c>
      <c r="P30" s="508"/>
    </row>
    <row r="31" spans="1:16" s="98" customFormat="1" ht="30" customHeight="1">
      <c r="A31" s="8">
        <v>2</v>
      </c>
      <c r="B31" s="319" t="s">
        <v>300</v>
      </c>
      <c r="C31" s="466"/>
      <c r="D31" s="466"/>
      <c r="E31" s="467"/>
      <c r="F31" s="248">
        <v>96195</v>
      </c>
      <c r="G31" s="248"/>
      <c r="H31" s="212">
        <f>SUM(F31:G31)</f>
        <v>96195</v>
      </c>
      <c r="I31" s="96">
        <v>95914</v>
      </c>
      <c r="J31" s="96"/>
      <c r="K31" s="212">
        <f>SUM(I31:J31)</f>
        <v>95914</v>
      </c>
      <c r="L31" s="41">
        <f t="shared" si="0"/>
        <v>-281</v>
      </c>
      <c r="M31" s="41">
        <f t="shared" si="0"/>
        <v>0</v>
      </c>
      <c r="N31" s="212">
        <f>SUM(L31:M31)</f>
        <v>-281</v>
      </c>
      <c r="O31" s="396"/>
      <c r="P31" s="398"/>
    </row>
    <row r="32" spans="1:16" s="98" customFormat="1" ht="30" customHeight="1" thickBot="1">
      <c r="A32" s="246">
        <v>3</v>
      </c>
      <c r="B32" s="297" t="s">
        <v>302</v>
      </c>
      <c r="C32" s="505"/>
      <c r="D32" s="505"/>
      <c r="E32" s="506"/>
      <c r="F32" s="256">
        <v>6405</v>
      </c>
      <c r="G32" s="256"/>
      <c r="H32" s="250">
        <f>SUM(F32:G32)</f>
        <v>6405</v>
      </c>
      <c r="I32" s="257">
        <v>6405</v>
      </c>
      <c r="J32" s="257"/>
      <c r="K32" s="250">
        <f>SUM(I32:J32)</f>
        <v>6405</v>
      </c>
      <c r="L32" s="181">
        <f t="shared" si="0"/>
        <v>0</v>
      </c>
      <c r="M32" s="181">
        <f t="shared" si="0"/>
        <v>0</v>
      </c>
      <c r="N32" s="250">
        <f>SUM(L32:M32)</f>
        <v>0</v>
      </c>
      <c r="O32" s="427"/>
      <c r="P32" s="429"/>
    </row>
    <row r="33" spans="1:16" s="112" customFormat="1" ht="30" customHeight="1" thickTop="1">
      <c r="A33" s="107"/>
      <c r="B33" s="468" t="s">
        <v>199</v>
      </c>
      <c r="C33" s="469"/>
      <c r="D33" s="469"/>
      <c r="E33" s="470"/>
      <c r="F33" s="193">
        <f>SUM(F30:F32)</f>
        <v>1809800</v>
      </c>
      <c r="G33" s="193">
        <f aca="true" t="shared" si="1" ref="G33:N33">SUM(G30:G32)</f>
        <v>0</v>
      </c>
      <c r="H33" s="193">
        <f t="shared" si="1"/>
        <v>1809800</v>
      </c>
      <c r="I33" s="193">
        <f t="shared" si="1"/>
        <v>1809191.02</v>
      </c>
      <c r="J33" s="193">
        <f t="shared" si="1"/>
        <v>0</v>
      </c>
      <c r="K33" s="193">
        <f t="shared" si="1"/>
        <v>1809191.02</v>
      </c>
      <c r="L33" s="193">
        <f t="shared" si="1"/>
        <v>-608.9799999999814</v>
      </c>
      <c r="M33" s="193">
        <f t="shared" si="1"/>
        <v>0</v>
      </c>
      <c r="N33" s="193">
        <f t="shared" si="1"/>
        <v>-608.9799999999814</v>
      </c>
      <c r="O33" s="487"/>
      <c r="P33" s="487"/>
    </row>
    <row r="34" spans="1:14" ht="9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ht="16.5" customHeight="1">
      <c r="A35" s="3" t="s">
        <v>44</v>
      </c>
      <c r="B35" s="342" t="s">
        <v>197</v>
      </c>
      <c r="C35" s="342"/>
      <c r="D35" s="342"/>
      <c r="E35" s="342"/>
      <c r="F35" s="342"/>
      <c r="G35" s="342"/>
      <c r="H35" s="342"/>
      <c r="I35" s="342"/>
      <c r="J35" s="342"/>
      <c r="K35" s="342"/>
      <c r="L35" s="342"/>
      <c r="M35" s="342"/>
      <c r="N35" s="342"/>
    </row>
    <row r="36" spans="1:16" ht="12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2"/>
      <c r="O36" s="6"/>
      <c r="P36" s="124" t="s">
        <v>193</v>
      </c>
    </row>
    <row r="37" spans="1:16" s="75" customFormat="1" ht="24.75" customHeight="1">
      <c r="A37" s="304" t="s">
        <v>198</v>
      </c>
      <c r="B37" s="356"/>
      <c r="C37" s="356"/>
      <c r="D37" s="356"/>
      <c r="E37" s="357"/>
      <c r="F37" s="304" t="s">
        <v>54</v>
      </c>
      <c r="G37" s="356"/>
      <c r="H37" s="357"/>
      <c r="I37" s="300" t="s">
        <v>43</v>
      </c>
      <c r="J37" s="347"/>
      <c r="K37" s="348"/>
      <c r="L37" s="327" t="s">
        <v>41</v>
      </c>
      <c r="M37" s="327"/>
      <c r="N37" s="327"/>
      <c r="O37" s="358" t="s">
        <v>53</v>
      </c>
      <c r="P37" s="358"/>
    </row>
    <row r="38" spans="1:16" s="75" customFormat="1" ht="24.75" customHeight="1">
      <c r="A38" s="361"/>
      <c r="B38" s="402"/>
      <c r="C38" s="402"/>
      <c r="D38" s="402"/>
      <c r="E38" s="362"/>
      <c r="F38" s="8" t="s">
        <v>17</v>
      </c>
      <c r="G38" s="8" t="s">
        <v>16</v>
      </c>
      <c r="H38" s="88" t="s">
        <v>192</v>
      </c>
      <c r="I38" s="8" t="s">
        <v>17</v>
      </c>
      <c r="J38" s="8" t="s">
        <v>16</v>
      </c>
      <c r="K38" s="88" t="s">
        <v>192</v>
      </c>
      <c r="L38" s="8" t="s">
        <v>17</v>
      </c>
      <c r="M38" s="8" t="s">
        <v>16</v>
      </c>
      <c r="N38" s="88" t="s">
        <v>192</v>
      </c>
      <c r="O38" s="358"/>
      <c r="P38" s="358"/>
    </row>
    <row r="39" spans="1:16" ht="13.5" thickBot="1">
      <c r="A39" s="312">
        <v>1</v>
      </c>
      <c r="B39" s="313"/>
      <c r="C39" s="313"/>
      <c r="D39" s="313"/>
      <c r="E39" s="314"/>
      <c r="F39" s="79">
        <v>2</v>
      </c>
      <c r="G39" s="79">
        <v>3</v>
      </c>
      <c r="H39" s="79">
        <v>4</v>
      </c>
      <c r="I39" s="79">
        <v>5</v>
      </c>
      <c r="J39" s="79">
        <v>6</v>
      </c>
      <c r="K39" s="79">
        <v>7</v>
      </c>
      <c r="L39" s="79">
        <v>8</v>
      </c>
      <c r="M39" s="79">
        <v>9</v>
      </c>
      <c r="N39" s="79">
        <v>10</v>
      </c>
      <c r="O39" s="423">
        <v>11</v>
      </c>
      <c r="P39" s="423"/>
    </row>
    <row r="40" spans="1:16" ht="30" customHeight="1" thickBot="1" thickTop="1">
      <c r="A40" s="481" t="s">
        <v>329</v>
      </c>
      <c r="B40" s="482"/>
      <c r="C40" s="482"/>
      <c r="D40" s="482"/>
      <c r="E40" s="483"/>
      <c r="F40" s="194">
        <v>10005</v>
      </c>
      <c r="G40" s="194"/>
      <c r="H40" s="195">
        <f>SUM(F40:G40)</f>
        <v>10005</v>
      </c>
      <c r="I40" s="194">
        <v>10005</v>
      </c>
      <c r="J40" s="194"/>
      <c r="K40" s="195">
        <f>SUM(I40:J40)</f>
        <v>10005</v>
      </c>
      <c r="L40" s="194">
        <f>I40-F40</f>
        <v>0</v>
      </c>
      <c r="M40" s="194">
        <f>J40-G40</f>
        <v>0</v>
      </c>
      <c r="N40" s="195">
        <f>K40-H40</f>
        <v>0</v>
      </c>
      <c r="O40" s="491"/>
      <c r="P40" s="491"/>
    </row>
    <row r="41" spans="1:16" ht="15.75" hidden="1" thickTop="1">
      <c r="A41" s="82"/>
      <c r="B41" s="83"/>
      <c r="C41" s="83"/>
      <c r="D41" s="83"/>
      <c r="E41" s="83"/>
      <c r="F41" s="196"/>
      <c r="G41" s="196"/>
      <c r="H41" s="196"/>
      <c r="I41" s="192"/>
      <c r="J41" s="192"/>
      <c r="K41" s="192"/>
      <c r="L41" s="192"/>
      <c r="M41" s="192"/>
      <c r="N41" s="192"/>
      <c r="O41" s="492"/>
      <c r="P41" s="492"/>
    </row>
    <row r="42" spans="1:16" s="104" customFormat="1" ht="24.75" customHeight="1" thickTop="1">
      <c r="A42" s="488" t="s">
        <v>199</v>
      </c>
      <c r="B42" s="489"/>
      <c r="C42" s="489"/>
      <c r="D42" s="489"/>
      <c r="E42" s="490"/>
      <c r="F42" s="197">
        <f aca="true" t="shared" si="2" ref="F42:N42">SUM(F40:F41)</f>
        <v>10005</v>
      </c>
      <c r="G42" s="197">
        <f t="shared" si="2"/>
        <v>0</v>
      </c>
      <c r="H42" s="197">
        <f t="shared" si="2"/>
        <v>10005</v>
      </c>
      <c r="I42" s="197">
        <f t="shared" si="2"/>
        <v>10005</v>
      </c>
      <c r="J42" s="197">
        <f t="shared" si="2"/>
        <v>0</v>
      </c>
      <c r="K42" s="197">
        <f t="shared" si="2"/>
        <v>10005</v>
      </c>
      <c r="L42" s="197">
        <f t="shared" si="2"/>
        <v>0</v>
      </c>
      <c r="M42" s="197">
        <f t="shared" si="2"/>
        <v>0</v>
      </c>
      <c r="N42" s="197">
        <f t="shared" si="2"/>
        <v>0</v>
      </c>
      <c r="O42" s="493"/>
      <c r="P42" s="493"/>
    </row>
    <row r="43" spans="1:14" ht="7.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ht="15">
      <c r="A44" s="3" t="s">
        <v>45</v>
      </c>
      <c r="B44" s="350" t="s">
        <v>200</v>
      </c>
      <c r="C44" s="350"/>
      <c r="D44" s="350"/>
      <c r="E44" s="350"/>
      <c r="F44" s="350"/>
      <c r="G44" s="350"/>
      <c r="H44" s="350"/>
      <c r="I44" s="350"/>
      <c r="J44" s="350"/>
      <c r="K44" s="350"/>
      <c r="L44" s="350"/>
      <c r="M44" s="350"/>
      <c r="N44" s="3"/>
    </row>
    <row r="45" spans="1:14" ht="7.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6" s="75" customFormat="1" ht="39" customHeight="1">
      <c r="A46" s="345" t="s">
        <v>14</v>
      </c>
      <c r="B46" s="304" t="s">
        <v>18</v>
      </c>
      <c r="C46" s="485"/>
      <c r="D46" s="369"/>
      <c r="E46" s="345" t="s">
        <v>19</v>
      </c>
      <c r="F46" s="304" t="s">
        <v>20</v>
      </c>
      <c r="G46" s="474"/>
      <c r="H46" s="300" t="s">
        <v>202</v>
      </c>
      <c r="I46" s="367"/>
      <c r="J46" s="368"/>
      <c r="K46" s="300" t="s">
        <v>201</v>
      </c>
      <c r="L46" s="367"/>
      <c r="M46" s="368"/>
      <c r="N46" s="300" t="s">
        <v>41</v>
      </c>
      <c r="O46" s="310"/>
      <c r="P46" s="311"/>
    </row>
    <row r="47" spans="1:16" s="75" customFormat="1" ht="25.5" customHeight="1">
      <c r="A47" s="484"/>
      <c r="B47" s="370"/>
      <c r="C47" s="486"/>
      <c r="D47" s="371"/>
      <c r="E47" s="477"/>
      <c r="F47" s="475"/>
      <c r="G47" s="476"/>
      <c r="H47" s="8" t="s">
        <v>15</v>
      </c>
      <c r="I47" s="8" t="s">
        <v>16</v>
      </c>
      <c r="J47" s="89" t="s">
        <v>192</v>
      </c>
      <c r="K47" s="8" t="s">
        <v>15</v>
      </c>
      <c r="L47" s="8" t="s">
        <v>16</v>
      </c>
      <c r="M47" s="89" t="s">
        <v>192</v>
      </c>
      <c r="N47" s="8" t="s">
        <v>15</v>
      </c>
      <c r="O47" s="8" t="s">
        <v>16</v>
      </c>
      <c r="P47" s="89" t="s">
        <v>192</v>
      </c>
    </row>
    <row r="48" spans="1:16" ht="13.5" thickBot="1">
      <c r="A48" s="79">
        <v>1</v>
      </c>
      <c r="B48" s="312">
        <v>2</v>
      </c>
      <c r="C48" s="509"/>
      <c r="D48" s="384"/>
      <c r="E48" s="80">
        <v>4</v>
      </c>
      <c r="F48" s="312">
        <v>5</v>
      </c>
      <c r="G48" s="314"/>
      <c r="H48" s="79">
        <v>5</v>
      </c>
      <c r="I48" s="79">
        <v>6</v>
      </c>
      <c r="J48" s="79">
        <v>7</v>
      </c>
      <c r="K48" s="79">
        <v>8</v>
      </c>
      <c r="L48" s="79">
        <v>9</v>
      </c>
      <c r="M48" s="79">
        <v>10</v>
      </c>
      <c r="N48" s="79">
        <v>11</v>
      </c>
      <c r="O48" s="79">
        <v>12</v>
      </c>
      <c r="P48" s="79">
        <v>13</v>
      </c>
    </row>
    <row r="49" spans="1:16" ht="21" customHeight="1" thickTop="1">
      <c r="A49" s="93">
        <v>1</v>
      </c>
      <c r="B49" s="500" t="s">
        <v>88</v>
      </c>
      <c r="C49" s="501"/>
      <c r="D49" s="501"/>
      <c r="E49" s="502"/>
      <c r="F49" s="502"/>
      <c r="G49" s="503"/>
      <c r="H49" s="151"/>
      <c r="I49" s="151"/>
      <c r="J49" s="151"/>
      <c r="K49" s="151"/>
      <c r="L49" s="150"/>
      <c r="M49" s="150"/>
      <c r="N49" s="150"/>
      <c r="O49" s="151"/>
      <c r="P49" s="151"/>
    </row>
    <row r="50" spans="1:16" s="98" customFormat="1" ht="21" customHeight="1">
      <c r="A50" s="120" t="s">
        <v>214</v>
      </c>
      <c r="B50" s="510" t="s">
        <v>205</v>
      </c>
      <c r="C50" s="421"/>
      <c r="D50" s="422"/>
      <c r="E50" s="69"/>
      <c r="F50" s="300"/>
      <c r="G50" s="348"/>
      <c r="H50" s="8"/>
      <c r="I50" s="8"/>
      <c r="J50" s="8"/>
      <c r="K50" s="8"/>
      <c r="L50" s="67"/>
      <c r="M50" s="67"/>
      <c r="N50" s="67"/>
      <c r="O50" s="54"/>
      <c r="P50" s="54"/>
    </row>
    <row r="51" spans="1:16" s="98" customFormat="1" ht="25.5" customHeight="1">
      <c r="A51" s="27"/>
      <c r="B51" s="328" t="s">
        <v>2</v>
      </c>
      <c r="C51" s="382"/>
      <c r="D51" s="344"/>
      <c r="E51" s="58" t="s">
        <v>1</v>
      </c>
      <c r="F51" s="300" t="s">
        <v>57</v>
      </c>
      <c r="G51" s="348"/>
      <c r="H51" s="39">
        <v>1</v>
      </c>
      <c r="I51" s="39"/>
      <c r="J51" s="191">
        <f>SUM(H51:I51)</f>
        <v>1</v>
      </c>
      <c r="K51" s="38">
        <v>1</v>
      </c>
      <c r="L51" s="147"/>
      <c r="M51" s="191">
        <f>SUM(K51:L51)</f>
        <v>1</v>
      </c>
      <c r="N51" s="96">
        <f>K51-H51</f>
        <v>0</v>
      </c>
      <c r="O51" s="123"/>
      <c r="P51" s="191">
        <f>SUM(N51:O51)</f>
        <v>0</v>
      </c>
    </row>
    <row r="52" spans="1:16" s="98" customFormat="1" ht="21" customHeight="1">
      <c r="A52" s="120" t="s">
        <v>215</v>
      </c>
      <c r="B52" s="372" t="s">
        <v>206</v>
      </c>
      <c r="C52" s="380"/>
      <c r="D52" s="381"/>
      <c r="E52" s="69"/>
      <c r="F52" s="386"/>
      <c r="G52" s="504"/>
      <c r="H52" s="154"/>
      <c r="I52" s="154"/>
      <c r="J52" s="155"/>
      <c r="K52" s="128"/>
      <c r="L52" s="153"/>
      <c r="M52" s="146"/>
      <c r="N52" s="153"/>
      <c r="O52" s="132"/>
      <c r="P52" s="152"/>
    </row>
    <row r="53" spans="1:16" s="98" customFormat="1" ht="25.5" customHeight="1">
      <c r="A53" s="27"/>
      <c r="B53" s="328" t="s">
        <v>90</v>
      </c>
      <c r="C53" s="380"/>
      <c r="D53" s="381"/>
      <c r="E53" s="58" t="s">
        <v>35</v>
      </c>
      <c r="F53" s="300" t="s">
        <v>75</v>
      </c>
      <c r="G53" s="348"/>
      <c r="H53" s="38">
        <v>57</v>
      </c>
      <c r="I53" s="38"/>
      <c r="J53" s="191">
        <f>SUM(H53:I53)</f>
        <v>57</v>
      </c>
      <c r="K53" s="38">
        <v>57</v>
      </c>
      <c r="L53" s="147"/>
      <c r="M53" s="191">
        <f>SUM(K53:L53)</f>
        <v>57</v>
      </c>
      <c r="N53" s="96">
        <f>K53-H53</f>
        <v>0</v>
      </c>
      <c r="O53" s="123"/>
      <c r="P53" s="191">
        <f>SUM(N53:O53)</f>
        <v>0</v>
      </c>
    </row>
    <row r="54" spans="1:16" s="98" customFormat="1" ht="25.5" customHeight="1">
      <c r="A54" s="27"/>
      <c r="B54" s="328" t="s">
        <v>163</v>
      </c>
      <c r="C54" s="496"/>
      <c r="D54" s="496"/>
      <c r="E54" s="382"/>
      <c r="F54" s="382"/>
      <c r="G54" s="382"/>
      <c r="H54" s="382"/>
      <c r="I54" s="382"/>
      <c r="J54" s="382"/>
      <c r="K54" s="382"/>
      <c r="L54" s="382"/>
      <c r="M54" s="382"/>
      <c r="N54" s="382"/>
      <c r="O54" s="382"/>
      <c r="P54" s="301"/>
    </row>
    <row r="55" spans="1:16" s="98" customFormat="1" ht="21" customHeight="1">
      <c r="A55" s="120" t="s">
        <v>216</v>
      </c>
      <c r="B55" s="372" t="s">
        <v>207</v>
      </c>
      <c r="C55" s="380"/>
      <c r="D55" s="381"/>
      <c r="E55" s="58"/>
      <c r="F55" s="300"/>
      <c r="G55" s="348"/>
      <c r="H55" s="38"/>
      <c r="I55" s="38"/>
      <c r="J55" s="38"/>
      <c r="K55" s="38"/>
      <c r="L55" s="147"/>
      <c r="M55" s="147"/>
      <c r="N55" s="96"/>
      <c r="O55" s="54"/>
      <c r="P55" s="54"/>
    </row>
    <row r="56" spans="1:16" ht="40.5" customHeight="1">
      <c r="A56" s="7"/>
      <c r="B56" s="328" t="s">
        <v>91</v>
      </c>
      <c r="C56" s="380"/>
      <c r="D56" s="381"/>
      <c r="E56" s="58" t="s">
        <v>70</v>
      </c>
      <c r="F56" s="300" t="s">
        <v>306</v>
      </c>
      <c r="G56" s="348"/>
      <c r="H56" s="43">
        <f>50401/H53</f>
        <v>884.2280701754386</v>
      </c>
      <c r="I56" s="43"/>
      <c r="J56" s="189">
        <f>SUM(H56:I56)</f>
        <v>884.2280701754386</v>
      </c>
      <c r="K56" s="43">
        <f>50401/K53</f>
        <v>884.2280701754386</v>
      </c>
      <c r="L56" s="198"/>
      <c r="M56" s="189">
        <f>SUM(K56:L56)</f>
        <v>884.2280701754386</v>
      </c>
      <c r="N56" s="96">
        <f>K56-H56</f>
        <v>0</v>
      </c>
      <c r="O56" s="123"/>
      <c r="P56" s="191">
        <f>SUM(N56:O56)</f>
        <v>0</v>
      </c>
    </row>
    <row r="57" spans="1:16" ht="21" customHeight="1">
      <c r="A57" s="436" t="s">
        <v>266</v>
      </c>
      <c r="B57" s="382"/>
      <c r="C57" s="382"/>
      <c r="D57" s="382"/>
      <c r="E57" s="382"/>
      <c r="F57" s="382"/>
      <c r="G57" s="382"/>
      <c r="H57" s="382"/>
      <c r="I57" s="382"/>
      <c r="J57" s="382"/>
      <c r="K57" s="382"/>
      <c r="L57" s="382"/>
      <c r="M57" s="382"/>
      <c r="N57" s="382"/>
      <c r="O57" s="382"/>
      <c r="P57" s="301"/>
    </row>
    <row r="58" spans="1:16" s="98" customFormat="1" ht="21" customHeight="1">
      <c r="A58" s="436" t="s">
        <v>267</v>
      </c>
      <c r="B58" s="382"/>
      <c r="C58" s="382"/>
      <c r="D58" s="382"/>
      <c r="E58" s="382"/>
      <c r="F58" s="382"/>
      <c r="G58" s="382"/>
      <c r="H58" s="382"/>
      <c r="I58" s="382"/>
      <c r="J58" s="382"/>
      <c r="K58" s="382"/>
      <c r="L58" s="382"/>
      <c r="M58" s="382"/>
      <c r="N58" s="382"/>
      <c r="O58" s="382"/>
      <c r="P58" s="301"/>
    </row>
    <row r="59" spans="1:16" s="98" customFormat="1" ht="21" customHeight="1">
      <c r="A59" s="89">
        <v>2</v>
      </c>
      <c r="B59" s="497" t="s">
        <v>89</v>
      </c>
      <c r="C59" s="498"/>
      <c r="D59" s="498"/>
      <c r="E59" s="498"/>
      <c r="F59" s="498"/>
      <c r="G59" s="499"/>
      <c r="H59" s="59"/>
      <c r="I59" s="59"/>
      <c r="J59" s="59"/>
      <c r="K59" s="59"/>
      <c r="L59" s="148"/>
      <c r="M59" s="148"/>
      <c r="N59" s="126"/>
      <c r="O59" s="54"/>
      <c r="P59" s="54"/>
    </row>
    <row r="60" spans="1:16" s="98" customFormat="1" ht="21" customHeight="1">
      <c r="A60" s="120" t="s">
        <v>217</v>
      </c>
      <c r="B60" s="372" t="s">
        <v>205</v>
      </c>
      <c r="C60" s="494"/>
      <c r="D60" s="495"/>
      <c r="E60" s="44"/>
      <c r="F60" s="300"/>
      <c r="G60" s="348"/>
      <c r="H60" s="38"/>
      <c r="I60" s="38"/>
      <c r="J60" s="38"/>
      <c r="K60" s="38"/>
      <c r="L60" s="147"/>
      <c r="M60" s="147"/>
      <c r="N60" s="96"/>
      <c r="O60" s="54"/>
      <c r="P60" s="54"/>
    </row>
    <row r="61" spans="1:16" s="98" customFormat="1" ht="25.5" customHeight="1">
      <c r="A61" s="27"/>
      <c r="B61" s="328" t="s">
        <v>92</v>
      </c>
      <c r="C61" s="494"/>
      <c r="D61" s="495"/>
      <c r="E61" s="19" t="s">
        <v>1</v>
      </c>
      <c r="F61" s="300" t="s">
        <v>93</v>
      </c>
      <c r="G61" s="348"/>
      <c r="H61" s="38">
        <v>1</v>
      </c>
      <c r="I61" s="38"/>
      <c r="J61" s="191">
        <f aca="true" t="shared" si="3" ref="J61:J66">SUM(H61:I61)</f>
        <v>1</v>
      </c>
      <c r="K61" s="38">
        <v>1</v>
      </c>
      <c r="L61" s="147"/>
      <c r="M61" s="191">
        <f aca="true" t="shared" si="4" ref="M61:M66">SUM(K61:L61)</f>
        <v>1</v>
      </c>
      <c r="N61" s="143">
        <f aca="true" t="shared" si="5" ref="N61:N66">K61-H61</f>
        <v>0</v>
      </c>
      <c r="O61" s="199"/>
      <c r="P61" s="191">
        <f aca="true" t="shared" si="6" ref="P61:P66">SUM(N61:O61)</f>
        <v>0</v>
      </c>
    </row>
    <row r="62" spans="1:16" s="98" customFormat="1" ht="25.5" customHeight="1">
      <c r="A62" s="27"/>
      <c r="B62" s="328" t="s">
        <v>2</v>
      </c>
      <c r="C62" s="494"/>
      <c r="D62" s="495"/>
      <c r="E62" s="19" t="s">
        <v>1</v>
      </c>
      <c r="F62" s="300" t="s">
        <v>57</v>
      </c>
      <c r="G62" s="348"/>
      <c r="H62" s="38">
        <v>0</v>
      </c>
      <c r="I62" s="38"/>
      <c r="J62" s="191">
        <f t="shared" si="3"/>
        <v>0</v>
      </c>
      <c r="K62" s="38">
        <v>0</v>
      </c>
      <c r="L62" s="147"/>
      <c r="M62" s="191">
        <f t="shared" si="4"/>
        <v>0</v>
      </c>
      <c r="N62" s="143">
        <f t="shared" si="5"/>
        <v>0</v>
      </c>
      <c r="O62" s="199"/>
      <c r="P62" s="191">
        <f t="shared" si="6"/>
        <v>0</v>
      </c>
    </row>
    <row r="63" spans="1:16" ht="41.25" customHeight="1">
      <c r="A63" s="27"/>
      <c r="B63" s="328" t="s">
        <v>3</v>
      </c>
      <c r="C63" s="494"/>
      <c r="D63" s="495"/>
      <c r="E63" s="19" t="s">
        <v>1</v>
      </c>
      <c r="F63" s="300" t="s">
        <v>57</v>
      </c>
      <c r="G63" s="348"/>
      <c r="H63" s="38">
        <v>14</v>
      </c>
      <c r="I63" s="38"/>
      <c r="J63" s="191">
        <f t="shared" si="3"/>
        <v>14</v>
      </c>
      <c r="K63" s="166">
        <v>13.5</v>
      </c>
      <c r="L63" s="147"/>
      <c r="M63" s="189">
        <f t="shared" si="4"/>
        <v>13.5</v>
      </c>
      <c r="N63" s="144">
        <f t="shared" si="5"/>
        <v>-0.5</v>
      </c>
      <c r="O63" s="270"/>
      <c r="P63" s="189">
        <f t="shared" si="6"/>
        <v>-0.5</v>
      </c>
    </row>
    <row r="64" spans="1:16" s="98" customFormat="1" ht="25.5" customHeight="1">
      <c r="A64" s="27"/>
      <c r="B64" s="328" t="s">
        <v>4</v>
      </c>
      <c r="C64" s="496"/>
      <c r="D64" s="344"/>
      <c r="E64" s="19" t="s">
        <v>1</v>
      </c>
      <c r="F64" s="300" t="s">
        <v>57</v>
      </c>
      <c r="G64" s="348"/>
      <c r="H64" s="38"/>
      <c r="I64" s="38"/>
      <c r="J64" s="191">
        <f t="shared" si="3"/>
        <v>0</v>
      </c>
      <c r="K64" s="166"/>
      <c r="L64" s="147"/>
      <c r="M64" s="189">
        <f t="shared" si="4"/>
        <v>0</v>
      </c>
      <c r="N64" s="144">
        <f t="shared" si="5"/>
        <v>0</v>
      </c>
      <c r="O64" s="220"/>
      <c r="P64" s="189">
        <f t="shared" si="6"/>
        <v>0</v>
      </c>
    </row>
    <row r="65" spans="1:16" s="98" customFormat="1" ht="25.5" customHeight="1">
      <c r="A65" s="27"/>
      <c r="B65" s="328" t="s">
        <v>5</v>
      </c>
      <c r="C65" s="496"/>
      <c r="D65" s="344"/>
      <c r="E65" s="19" t="s">
        <v>1</v>
      </c>
      <c r="F65" s="300" t="s">
        <v>57</v>
      </c>
      <c r="G65" s="348"/>
      <c r="H65" s="41">
        <v>2</v>
      </c>
      <c r="I65" s="41"/>
      <c r="J65" s="191">
        <f t="shared" si="3"/>
        <v>2</v>
      </c>
      <c r="K65" s="271">
        <v>2</v>
      </c>
      <c r="L65" s="143"/>
      <c r="M65" s="189">
        <f t="shared" si="4"/>
        <v>2</v>
      </c>
      <c r="N65" s="144">
        <f t="shared" si="5"/>
        <v>0</v>
      </c>
      <c r="O65" s="220"/>
      <c r="P65" s="189">
        <f t="shared" si="6"/>
        <v>0</v>
      </c>
    </row>
    <row r="66" spans="1:16" s="98" customFormat="1" ht="25.5" customHeight="1">
      <c r="A66" s="27"/>
      <c r="B66" s="328" t="s">
        <v>6</v>
      </c>
      <c r="C66" s="496"/>
      <c r="D66" s="344"/>
      <c r="E66" s="19" t="s">
        <v>1</v>
      </c>
      <c r="F66" s="300" t="s">
        <v>57</v>
      </c>
      <c r="G66" s="348"/>
      <c r="H66" s="41">
        <f>SUM(H62:H65)</f>
        <v>16</v>
      </c>
      <c r="I66" s="41"/>
      <c r="J66" s="191">
        <f t="shared" si="3"/>
        <v>16</v>
      </c>
      <c r="K66" s="271">
        <f>SUM(K62:K65)</f>
        <v>15.5</v>
      </c>
      <c r="L66" s="143"/>
      <c r="M66" s="189">
        <f t="shared" si="4"/>
        <v>15.5</v>
      </c>
      <c r="N66" s="144">
        <f t="shared" si="5"/>
        <v>-0.5</v>
      </c>
      <c r="O66" s="220"/>
      <c r="P66" s="189">
        <f t="shared" si="6"/>
        <v>-0.5</v>
      </c>
    </row>
    <row r="67" spans="1:16" ht="21" customHeight="1">
      <c r="A67" s="328" t="s">
        <v>268</v>
      </c>
      <c r="B67" s="380"/>
      <c r="C67" s="380"/>
      <c r="D67" s="380"/>
      <c r="E67" s="380"/>
      <c r="F67" s="380"/>
      <c r="G67" s="380"/>
      <c r="H67" s="380"/>
      <c r="I67" s="380"/>
      <c r="J67" s="380"/>
      <c r="K67" s="380"/>
      <c r="L67" s="380"/>
      <c r="M67" s="380"/>
      <c r="N67" s="380"/>
      <c r="O67" s="380"/>
      <c r="P67" s="381"/>
    </row>
    <row r="68" spans="1:16" s="98" customFormat="1" ht="21" customHeight="1">
      <c r="A68" s="120" t="s">
        <v>218</v>
      </c>
      <c r="B68" s="439" t="s">
        <v>206</v>
      </c>
      <c r="C68" s="380"/>
      <c r="D68" s="381"/>
      <c r="E68" s="60"/>
      <c r="F68" s="300"/>
      <c r="G68" s="348"/>
      <c r="H68" s="61"/>
      <c r="I68" s="61"/>
      <c r="J68" s="61"/>
      <c r="K68" s="61"/>
      <c r="L68" s="149"/>
      <c r="M68" s="149"/>
      <c r="N68" s="94"/>
      <c r="O68" s="54"/>
      <c r="P68" s="54"/>
    </row>
    <row r="69" spans="1:16" ht="53.25" customHeight="1">
      <c r="A69" s="7"/>
      <c r="B69" s="328" t="s">
        <v>269</v>
      </c>
      <c r="C69" s="380"/>
      <c r="D69" s="381"/>
      <c r="E69" s="19" t="s">
        <v>1</v>
      </c>
      <c r="F69" s="300" t="s">
        <v>75</v>
      </c>
      <c r="G69" s="348"/>
      <c r="H69" s="41">
        <v>669</v>
      </c>
      <c r="I69" s="41"/>
      <c r="J69" s="191">
        <f>SUM(H69:I69)</f>
        <v>669</v>
      </c>
      <c r="K69" s="41">
        <v>669</v>
      </c>
      <c r="L69" s="143"/>
      <c r="M69" s="191">
        <f>SUM(K69:L69)</f>
        <v>669</v>
      </c>
      <c r="N69" s="96">
        <f>K69-H69</f>
        <v>0</v>
      </c>
      <c r="O69" s="187"/>
      <c r="P69" s="191">
        <f>SUM(N69:O69)</f>
        <v>0</v>
      </c>
    </row>
    <row r="70" spans="1:16" ht="21" customHeight="1">
      <c r="A70" s="328" t="s">
        <v>270</v>
      </c>
      <c r="B70" s="382"/>
      <c r="C70" s="382"/>
      <c r="D70" s="382"/>
      <c r="E70" s="382"/>
      <c r="F70" s="382"/>
      <c r="G70" s="382"/>
      <c r="H70" s="382"/>
      <c r="I70" s="382"/>
      <c r="J70" s="382"/>
      <c r="K70" s="382"/>
      <c r="L70" s="382"/>
      <c r="M70" s="382"/>
      <c r="N70" s="382"/>
      <c r="O70" s="382"/>
      <c r="P70" s="301"/>
    </row>
    <row r="71" spans="1:16" s="98" customFormat="1" ht="21" customHeight="1">
      <c r="A71" s="120" t="s">
        <v>219</v>
      </c>
      <c r="B71" s="372" t="s">
        <v>207</v>
      </c>
      <c r="C71" s="380"/>
      <c r="D71" s="381"/>
      <c r="E71" s="44"/>
      <c r="F71" s="300"/>
      <c r="G71" s="348"/>
      <c r="H71" s="41"/>
      <c r="I71" s="41"/>
      <c r="J71" s="41"/>
      <c r="K71" s="41"/>
      <c r="L71" s="143"/>
      <c r="M71" s="143"/>
      <c r="N71" s="96"/>
      <c r="O71" s="54"/>
      <c r="P71" s="54"/>
    </row>
    <row r="72" spans="1:16" ht="25.5" customHeight="1">
      <c r="A72" s="7"/>
      <c r="B72" s="328" t="s">
        <v>94</v>
      </c>
      <c r="C72" s="380"/>
      <c r="D72" s="381"/>
      <c r="E72" s="19" t="s">
        <v>70</v>
      </c>
      <c r="F72" s="300" t="s">
        <v>98</v>
      </c>
      <c r="G72" s="348"/>
      <c r="H72" s="21">
        <f>1759399/H69</f>
        <v>2629.8938714499254</v>
      </c>
      <c r="I72" s="21"/>
      <c r="J72" s="188">
        <f>SUM(H72:I72)</f>
        <v>2629.8938714499254</v>
      </c>
      <c r="K72" s="21">
        <f>(1809191-50401)/K69</f>
        <v>2628.98355754858</v>
      </c>
      <c r="L72" s="144"/>
      <c r="M72" s="188">
        <f>SUM(K72:L72)</f>
        <v>2628.98355754858</v>
      </c>
      <c r="N72" s="144">
        <f>K72-H72</f>
        <v>-0.9103139013454893</v>
      </c>
      <c r="O72" s="187"/>
      <c r="P72" s="189">
        <f>SUM(N72:O72)</f>
        <v>-0.9103139013454893</v>
      </c>
    </row>
    <row r="73" spans="1:16" ht="21" customHeight="1">
      <c r="A73" s="328" t="s">
        <v>271</v>
      </c>
      <c r="B73" s="382"/>
      <c r="C73" s="382"/>
      <c r="D73" s="382"/>
      <c r="E73" s="382"/>
      <c r="F73" s="382"/>
      <c r="G73" s="382"/>
      <c r="H73" s="382"/>
      <c r="I73" s="382"/>
      <c r="J73" s="382"/>
      <c r="K73" s="382"/>
      <c r="L73" s="382"/>
      <c r="M73" s="382"/>
      <c r="N73" s="382"/>
      <c r="O73" s="382"/>
      <c r="P73" s="301"/>
    </row>
    <row r="74" spans="1:16" s="98" customFormat="1" ht="21" customHeight="1">
      <c r="A74" s="120" t="s">
        <v>220</v>
      </c>
      <c r="B74" s="372" t="s">
        <v>9</v>
      </c>
      <c r="C74" s="380"/>
      <c r="D74" s="381"/>
      <c r="E74" s="19"/>
      <c r="F74" s="300"/>
      <c r="G74" s="495"/>
      <c r="H74" s="43"/>
      <c r="I74" s="43"/>
      <c r="J74" s="43"/>
      <c r="K74" s="21"/>
      <c r="L74" s="144"/>
      <c r="M74" s="144"/>
      <c r="N74" s="96"/>
      <c r="O74" s="54"/>
      <c r="P74" s="54"/>
    </row>
    <row r="75" spans="1:16" ht="41.25" customHeight="1">
      <c r="A75" s="49"/>
      <c r="B75" s="328" t="s">
        <v>95</v>
      </c>
      <c r="C75" s="380"/>
      <c r="D75" s="381"/>
      <c r="E75" s="39" t="s">
        <v>96</v>
      </c>
      <c r="F75" s="300" t="s">
        <v>97</v>
      </c>
      <c r="G75" s="348"/>
      <c r="H75" s="21">
        <f>669/673*100</f>
        <v>99.40564635958395</v>
      </c>
      <c r="I75" s="20"/>
      <c r="J75" s="189">
        <f>SUM(H75:I75)</f>
        <v>99.40564635958395</v>
      </c>
      <c r="K75" s="201">
        <f>669/669*100</f>
        <v>100</v>
      </c>
      <c r="L75" s="202"/>
      <c r="M75" s="189">
        <f>SUM(K75:L75)</f>
        <v>100</v>
      </c>
      <c r="N75" s="202">
        <f>K75-H75</f>
        <v>0.5943536404160454</v>
      </c>
      <c r="O75" s="187"/>
      <c r="P75" s="189">
        <f>SUM(N75:O75)</f>
        <v>0.5943536404160454</v>
      </c>
    </row>
    <row r="76" spans="1:16" ht="21" customHeight="1">
      <c r="A76" s="328" t="s">
        <v>272</v>
      </c>
      <c r="B76" s="382"/>
      <c r="C76" s="382"/>
      <c r="D76" s="382"/>
      <c r="E76" s="382"/>
      <c r="F76" s="382"/>
      <c r="G76" s="382"/>
      <c r="H76" s="382"/>
      <c r="I76" s="382"/>
      <c r="J76" s="382"/>
      <c r="K76" s="382"/>
      <c r="L76" s="382"/>
      <c r="M76" s="382"/>
      <c r="N76" s="382"/>
      <c r="O76" s="382"/>
      <c r="P76" s="301"/>
    </row>
    <row r="77" spans="1:16" ht="21" customHeight="1">
      <c r="A77" s="332" t="s">
        <v>273</v>
      </c>
      <c r="B77" s="378"/>
      <c r="C77" s="378"/>
      <c r="D77" s="378"/>
      <c r="E77" s="378"/>
      <c r="F77" s="378"/>
      <c r="G77" s="378"/>
      <c r="H77" s="378"/>
      <c r="I77" s="378"/>
      <c r="J77" s="378"/>
      <c r="K77" s="378"/>
      <c r="L77" s="378"/>
      <c r="M77" s="378"/>
      <c r="N77" s="378"/>
      <c r="O77" s="378"/>
      <c r="P77" s="379"/>
    </row>
    <row r="78" spans="1:14" ht="12.75">
      <c r="A78" s="3"/>
      <c r="B78" s="3"/>
      <c r="C78" s="48"/>
      <c r="D78" s="48"/>
      <c r="E78" s="48"/>
      <c r="F78" s="48"/>
      <c r="G78" s="48"/>
      <c r="H78" s="48"/>
      <c r="I78" s="48"/>
      <c r="J78" s="3"/>
      <c r="K78" s="3"/>
      <c r="L78" s="3"/>
      <c r="M78" s="3"/>
      <c r="N78" s="3"/>
    </row>
    <row r="79" spans="1:14" ht="15">
      <c r="A79" s="16" t="s">
        <v>21</v>
      </c>
      <c r="B79" s="16"/>
      <c r="C79" s="16"/>
      <c r="D79" s="16"/>
      <c r="E79" s="16"/>
      <c r="F79" s="3"/>
      <c r="G79" s="3"/>
      <c r="H79" s="3"/>
      <c r="I79" s="3"/>
      <c r="J79" s="3"/>
      <c r="K79" s="3"/>
      <c r="L79" s="3"/>
      <c r="M79" s="3"/>
      <c r="N79" s="3"/>
    </row>
    <row r="80" spans="1:16" ht="15.75">
      <c r="A80" s="22" t="s">
        <v>22</v>
      </c>
      <c r="B80" s="22"/>
      <c r="C80" s="22"/>
      <c r="D80" s="22"/>
      <c r="E80" s="22"/>
      <c r="F80" s="3"/>
      <c r="G80" s="3"/>
      <c r="H80" s="3"/>
      <c r="I80" s="3"/>
      <c r="J80" s="15"/>
      <c r="K80" s="15"/>
      <c r="L80" s="293" t="s">
        <v>175</v>
      </c>
      <c r="M80" s="293"/>
      <c r="N80" s="293"/>
      <c r="O80" s="3"/>
      <c r="P80" s="3"/>
    </row>
    <row r="81" spans="1:16" ht="12.75">
      <c r="A81" s="3" t="s">
        <v>23</v>
      </c>
      <c r="B81" s="3" t="s">
        <v>27</v>
      </c>
      <c r="C81" s="3"/>
      <c r="D81" s="3"/>
      <c r="E81" s="3"/>
      <c r="F81" s="3"/>
      <c r="G81" s="3"/>
      <c r="H81" s="3"/>
      <c r="I81" s="3"/>
      <c r="J81" s="292" t="s">
        <v>26</v>
      </c>
      <c r="K81" s="292"/>
      <c r="L81" s="292" t="s">
        <v>25</v>
      </c>
      <c r="M81" s="292"/>
      <c r="N81" s="292"/>
      <c r="O81" s="3"/>
      <c r="P81" s="3"/>
    </row>
    <row r="82" spans="1:14" ht="7.5" customHeight="1">
      <c r="A82" s="3" t="s">
        <v>24</v>
      </c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15">
      <c r="A83" s="16" t="s">
        <v>47</v>
      </c>
      <c r="B83" s="16"/>
      <c r="C83" s="16"/>
      <c r="D83" s="16"/>
      <c r="E83" s="16"/>
      <c r="F83" s="3"/>
      <c r="G83" s="3"/>
      <c r="H83" s="3"/>
      <c r="I83" s="3"/>
      <c r="J83" s="3"/>
      <c r="K83" s="3"/>
      <c r="L83" s="3"/>
      <c r="M83" s="3"/>
      <c r="N83" s="3"/>
    </row>
    <row r="84" spans="1:14" ht="15.75">
      <c r="A84" s="22" t="s">
        <v>22</v>
      </c>
      <c r="B84" s="22"/>
      <c r="C84" s="22"/>
      <c r="D84" s="22"/>
      <c r="E84" s="22"/>
      <c r="F84" s="3"/>
      <c r="G84" s="3"/>
      <c r="H84" s="3"/>
      <c r="I84" s="3"/>
      <c r="J84" s="15"/>
      <c r="K84" s="15"/>
      <c r="L84" s="293" t="s">
        <v>46</v>
      </c>
      <c r="M84" s="293"/>
      <c r="N84" s="293"/>
    </row>
    <row r="85" spans="1:16" ht="12.75">
      <c r="A85" s="12" t="s">
        <v>170</v>
      </c>
      <c r="B85" s="12"/>
      <c r="C85" s="12"/>
      <c r="D85" s="12"/>
      <c r="E85" s="12"/>
      <c r="F85" s="12"/>
      <c r="G85" s="12"/>
      <c r="H85" s="12"/>
      <c r="I85" s="12"/>
      <c r="J85" s="292" t="s">
        <v>171</v>
      </c>
      <c r="K85" s="292"/>
      <c r="L85" s="292" t="s">
        <v>25</v>
      </c>
      <c r="M85" s="292"/>
      <c r="N85" s="292"/>
      <c r="O85" s="3"/>
      <c r="P85" s="3"/>
    </row>
    <row r="86" spans="1:14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</sheetData>
  <sheetProtection/>
  <mergeCells count="105">
    <mergeCell ref="B32:E32"/>
    <mergeCell ref="O30:P32"/>
    <mergeCell ref="B48:D48"/>
    <mergeCell ref="B50:D50"/>
    <mergeCell ref="H46:J46"/>
    <mergeCell ref="B35:N35"/>
    <mergeCell ref="F37:H37"/>
    <mergeCell ref="B51:D51"/>
    <mergeCell ref="B52:D52"/>
    <mergeCell ref="B49:G49"/>
    <mergeCell ref="F48:G48"/>
    <mergeCell ref="F50:G50"/>
    <mergeCell ref="F51:G51"/>
    <mergeCell ref="F52:G52"/>
    <mergeCell ref="F72:G72"/>
    <mergeCell ref="F74:G74"/>
    <mergeCell ref="F75:G75"/>
    <mergeCell ref="A73:P73"/>
    <mergeCell ref="A76:P76"/>
    <mergeCell ref="A77:P77"/>
    <mergeCell ref="B74:D74"/>
    <mergeCell ref="B75:D75"/>
    <mergeCell ref="F66:G66"/>
    <mergeCell ref="F68:G68"/>
    <mergeCell ref="A67:P67"/>
    <mergeCell ref="B68:D68"/>
    <mergeCell ref="B63:D63"/>
    <mergeCell ref="B64:D64"/>
    <mergeCell ref="B65:D65"/>
    <mergeCell ref="F55:G55"/>
    <mergeCell ref="F56:G56"/>
    <mergeCell ref="B54:P54"/>
    <mergeCell ref="A57:P57"/>
    <mergeCell ref="A58:P58"/>
    <mergeCell ref="B59:G59"/>
    <mergeCell ref="F53:G53"/>
    <mergeCell ref="B53:D53"/>
    <mergeCell ref="F69:G69"/>
    <mergeCell ref="F71:G71"/>
    <mergeCell ref="B55:D55"/>
    <mergeCell ref="B56:D56"/>
    <mergeCell ref="B60:D60"/>
    <mergeCell ref="B61:D61"/>
    <mergeCell ref="B62:D62"/>
    <mergeCell ref="B66:D66"/>
    <mergeCell ref="B69:D69"/>
    <mergeCell ref="B71:D71"/>
    <mergeCell ref="B72:D72"/>
    <mergeCell ref="A70:P70"/>
    <mergeCell ref="F60:G60"/>
    <mergeCell ref="F61:G61"/>
    <mergeCell ref="F62:G62"/>
    <mergeCell ref="F63:G63"/>
    <mergeCell ref="F64:G64"/>
    <mergeCell ref="F65:G65"/>
    <mergeCell ref="O27:P28"/>
    <mergeCell ref="O29:P29"/>
    <mergeCell ref="O33:P33"/>
    <mergeCell ref="O37:P38"/>
    <mergeCell ref="A42:E42"/>
    <mergeCell ref="O39:P39"/>
    <mergeCell ref="O40:P40"/>
    <mergeCell ref="O41:P41"/>
    <mergeCell ref="O42:P42"/>
    <mergeCell ref="A37:E38"/>
    <mergeCell ref="L84:N84"/>
    <mergeCell ref="L85:N85"/>
    <mergeCell ref="L80:N80"/>
    <mergeCell ref="J81:K81"/>
    <mergeCell ref="L81:N81"/>
    <mergeCell ref="A40:E40"/>
    <mergeCell ref="J85:K85"/>
    <mergeCell ref="A46:A47"/>
    <mergeCell ref="B46:D47"/>
    <mergeCell ref="B44:M44"/>
    <mergeCell ref="F27:H27"/>
    <mergeCell ref="L37:N37"/>
    <mergeCell ref="A39:E39"/>
    <mergeCell ref="B27:E28"/>
    <mergeCell ref="B29:E29"/>
    <mergeCell ref="I27:K27"/>
    <mergeCell ref="L27:N27"/>
    <mergeCell ref="I37:K37"/>
    <mergeCell ref="B30:E30"/>
    <mergeCell ref="B31:E31"/>
    <mergeCell ref="D10:L10"/>
    <mergeCell ref="D13:L13"/>
    <mergeCell ref="K46:M46"/>
    <mergeCell ref="N46:P46"/>
    <mergeCell ref="F46:G47"/>
    <mergeCell ref="E46:E47"/>
    <mergeCell ref="B20:D20"/>
    <mergeCell ref="E20:G20"/>
    <mergeCell ref="H20:J20"/>
    <mergeCell ref="L20:N20"/>
    <mergeCell ref="L1:M1"/>
    <mergeCell ref="A6:N6"/>
    <mergeCell ref="A7:N7"/>
    <mergeCell ref="B18:N18"/>
    <mergeCell ref="M19:N19"/>
    <mergeCell ref="B33:E33"/>
    <mergeCell ref="B25:M25"/>
    <mergeCell ref="M26:N26"/>
    <mergeCell ref="A27:A28"/>
    <mergeCell ref="D9:M9"/>
  </mergeCells>
  <printOptions/>
  <pageMargins left="0.1968503937007874" right="0.1968503937007874" top="0.5905511811023623" bottom="0.3937007874015748" header="0.5118110236220472" footer="0"/>
  <pageSetup fitToHeight="3" horizontalDpi="600" verticalDpi="600" orientation="landscape" paperSize="9" scale="87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S122"/>
  <sheetViews>
    <sheetView zoomScale="82" zoomScaleNormal="82" zoomScalePageLayoutView="0" workbookViewId="0" topLeftCell="A79">
      <selection activeCell="M73" sqref="M73"/>
    </sheetView>
  </sheetViews>
  <sheetFormatPr defaultColWidth="9.140625" defaultRowHeight="12.75"/>
  <cols>
    <col min="1" max="1" width="5.28125" style="0" customWidth="1"/>
    <col min="2" max="16" width="10.7109375" style="0" customWidth="1"/>
    <col min="17" max="19" width="9.00390625" style="0" customWidth="1"/>
  </cols>
  <sheetData>
    <row r="1" spans="1:13" ht="12.75">
      <c r="A1" s="1"/>
      <c r="K1" s="4"/>
      <c r="L1" s="364" t="s">
        <v>11</v>
      </c>
      <c r="M1" s="364"/>
    </row>
    <row r="2" spans="1:13" ht="12.75">
      <c r="A2" s="1"/>
      <c r="K2" s="5"/>
      <c r="L2" s="57" t="s">
        <v>176</v>
      </c>
      <c r="M2" s="57"/>
    </row>
    <row r="3" spans="1:13" ht="12.75">
      <c r="A3" s="1"/>
      <c r="K3" s="5"/>
      <c r="L3" s="57" t="s">
        <v>186</v>
      </c>
      <c r="M3" s="57"/>
    </row>
    <row r="4" spans="1:14" ht="12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 t="s">
        <v>187</v>
      </c>
      <c r="M4" s="3"/>
      <c r="N4" s="3"/>
    </row>
    <row r="5" spans="1:14" ht="1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6" ht="15.75">
      <c r="A6" s="355" t="s">
        <v>40</v>
      </c>
      <c r="B6" s="355"/>
      <c r="C6" s="355"/>
      <c r="D6" s="355"/>
      <c r="E6" s="355"/>
      <c r="F6" s="355"/>
      <c r="G6" s="355"/>
      <c r="H6" s="355"/>
      <c r="I6" s="355"/>
      <c r="J6" s="355"/>
      <c r="K6" s="355"/>
      <c r="L6" s="355"/>
      <c r="M6" s="355"/>
      <c r="N6" s="355"/>
      <c r="O6" s="12"/>
      <c r="P6" s="12"/>
    </row>
    <row r="7" spans="1:16" ht="14.25" customHeight="1">
      <c r="A7" s="355" t="s">
        <v>188</v>
      </c>
      <c r="B7" s="355"/>
      <c r="C7" s="355"/>
      <c r="D7" s="355"/>
      <c r="E7" s="355"/>
      <c r="F7" s="355"/>
      <c r="G7" s="355"/>
      <c r="H7" s="355"/>
      <c r="I7" s="355"/>
      <c r="J7" s="355"/>
      <c r="K7" s="355"/>
      <c r="L7" s="355"/>
      <c r="M7" s="355"/>
      <c r="N7" s="355"/>
      <c r="O7" s="12"/>
      <c r="P7" s="12"/>
    </row>
    <row r="8" spans="1:16" ht="15" customHeight="1">
      <c r="A8" s="23"/>
      <c r="B8" s="23"/>
      <c r="C8" s="23"/>
      <c r="D8" s="23"/>
      <c r="E8" s="23"/>
      <c r="F8" s="24"/>
      <c r="G8" s="25"/>
      <c r="H8" s="25"/>
      <c r="I8" s="25"/>
      <c r="J8" s="25"/>
      <c r="K8" s="24"/>
      <c r="L8" s="23"/>
      <c r="M8" s="23"/>
      <c r="N8" s="23"/>
      <c r="O8" s="12"/>
      <c r="P8" s="12"/>
    </row>
    <row r="9" spans="1:14" ht="18" customHeight="1">
      <c r="A9" s="13" t="s">
        <v>28</v>
      </c>
      <c r="B9" s="260" t="s">
        <v>180</v>
      </c>
      <c r="C9" s="29"/>
      <c r="D9" s="472" t="s">
        <v>48</v>
      </c>
      <c r="E9" s="472"/>
      <c r="F9" s="472"/>
      <c r="G9" s="472"/>
      <c r="H9" s="472"/>
      <c r="I9" s="472"/>
      <c r="J9" s="472"/>
      <c r="K9" s="472"/>
      <c r="L9" s="472"/>
      <c r="M9" s="532"/>
      <c r="N9" s="13"/>
    </row>
    <row r="10" spans="1:14" ht="12.75">
      <c r="A10" s="3" t="s">
        <v>12</v>
      </c>
      <c r="B10" s="3"/>
      <c r="C10" s="3"/>
      <c r="D10" s="302" t="s">
        <v>30</v>
      </c>
      <c r="E10" s="302"/>
      <c r="F10" s="302"/>
      <c r="G10" s="302"/>
      <c r="H10" s="302"/>
      <c r="I10" s="302"/>
      <c r="J10" s="302"/>
      <c r="K10" s="302"/>
      <c r="L10" s="302"/>
      <c r="M10" s="33"/>
      <c r="N10" s="3"/>
    </row>
    <row r="11" spans="1:14" ht="1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ht="19.5" customHeight="1">
      <c r="A12" s="3" t="s">
        <v>29</v>
      </c>
      <c r="B12" s="260" t="s">
        <v>181</v>
      </c>
      <c r="D12" s="472" t="s">
        <v>48</v>
      </c>
      <c r="E12" s="472"/>
      <c r="F12" s="472"/>
      <c r="G12" s="472"/>
      <c r="H12" s="472"/>
      <c r="I12" s="472"/>
      <c r="J12" s="472"/>
      <c r="K12" s="472"/>
      <c r="L12" s="472"/>
      <c r="M12" s="532"/>
      <c r="N12" s="3"/>
    </row>
    <row r="13" spans="1:14" ht="12.75">
      <c r="A13" s="3" t="s">
        <v>13</v>
      </c>
      <c r="B13" s="3"/>
      <c r="C13" s="3"/>
      <c r="D13" s="302" t="s">
        <v>31</v>
      </c>
      <c r="E13" s="302"/>
      <c r="F13" s="302"/>
      <c r="G13" s="302"/>
      <c r="H13" s="302"/>
      <c r="I13" s="302"/>
      <c r="J13" s="302"/>
      <c r="K13" s="302"/>
      <c r="L13" s="302"/>
      <c r="M13" s="34"/>
      <c r="N13" s="3"/>
    </row>
    <row r="14" spans="1:14" ht="1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15.75" customHeight="1">
      <c r="A15" s="17" t="s">
        <v>32</v>
      </c>
      <c r="B15" s="261" t="s">
        <v>230</v>
      </c>
      <c r="C15" s="30" t="s">
        <v>63</v>
      </c>
      <c r="D15" s="365" t="s">
        <v>232</v>
      </c>
      <c r="E15" s="365"/>
      <c r="F15" s="365"/>
      <c r="G15" s="365"/>
      <c r="H15" s="365"/>
      <c r="I15" s="365"/>
      <c r="J15" s="365"/>
      <c r="K15" s="365"/>
      <c r="L15" s="32"/>
      <c r="M15" s="32"/>
      <c r="N15" s="32"/>
    </row>
    <row r="16" spans="1:14" ht="12.75">
      <c r="A16" s="3" t="s">
        <v>229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 ht="1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6" ht="15" customHeight="1">
      <c r="A18" s="11" t="s">
        <v>37</v>
      </c>
      <c r="B18" s="342" t="s">
        <v>190</v>
      </c>
      <c r="C18" s="342"/>
      <c r="D18" s="342"/>
      <c r="E18" s="342"/>
      <c r="F18" s="342"/>
      <c r="G18" s="342"/>
      <c r="H18" s="342"/>
      <c r="I18" s="342"/>
      <c r="J18" s="342"/>
      <c r="K18" s="342"/>
      <c r="L18" s="342"/>
      <c r="M18" s="342"/>
      <c r="N18" s="342"/>
      <c r="O18" s="11"/>
      <c r="P18" s="11"/>
    </row>
    <row r="19" spans="1:14" ht="15">
      <c r="A19" s="3"/>
      <c r="B19" s="3"/>
      <c r="C19" s="3"/>
      <c r="D19" s="3"/>
      <c r="E19" s="3"/>
      <c r="F19" s="3"/>
      <c r="G19" s="3"/>
      <c r="H19" s="3"/>
      <c r="I19" s="3"/>
      <c r="J19" s="124" t="s">
        <v>193</v>
      </c>
      <c r="K19" s="6"/>
      <c r="L19" s="3"/>
      <c r="M19" s="302"/>
      <c r="N19" s="302"/>
    </row>
    <row r="20" spans="1:15" s="98" customFormat="1" ht="27.75" customHeight="1">
      <c r="A20" s="17"/>
      <c r="B20" s="300" t="s">
        <v>191</v>
      </c>
      <c r="C20" s="347"/>
      <c r="D20" s="347"/>
      <c r="E20" s="358" t="s">
        <v>42</v>
      </c>
      <c r="F20" s="358"/>
      <c r="G20" s="358"/>
      <c r="H20" s="358" t="s">
        <v>41</v>
      </c>
      <c r="I20" s="358"/>
      <c r="J20" s="358"/>
      <c r="K20" s="28"/>
      <c r="L20" s="303"/>
      <c r="M20" s="303"/>
      <c r="N20" s="303"/>
      <c r="O20" s="97"/>
    </row>
    <row r="21" spans="1:15" s="98" customFormat="1" ht="27.75" customHeight="1">
      <c r="A21" s="17"/>
      <c r="B21" s="67" t="s">
        <v>15</v>
      </c>
      <c r="C21" s="67" t="s">
        <v>16</v>
      </c>
      <c r="D21" s="88" t="s">
        <v>192</v>
      </c>
      <c r="E21" s="67" t="s">
        <v>15</v>
      </c>
      <c r="F21" s="67" t="s">
        <v>16</v>
      </c>
      <c r="G21" s="88" t="s">
        <v>192</v>
      </c>
      <c r="H21" s="8" t="s">
        <v>15</v>
      </c>
      <c r="I21" s="8" t="s">
        <v>16</v>
      </c>
      <c r="J21" s="89" t="s">
        <v>192</v>
      </c>
      <c r="K21" s="28"/>
      <c r="L21" s="28"/>
      <c r="M21" s="28"/>
      <c r="N21" s="28"/>
      <c r="O21" s="97"/>
    </row>
    <row r="22" spans="1:15" ht="13.5" customHeight="1" thickBot="1">
      <c r="A22" s="3"/>
      <c r="B22" s="76">
        <v>1</v>
      </c>
      <c r="C22" s="76">
        <v>2</v>
      </c>
      <c r="D22" s="76">
        <v>3</v>
      </c>
      <c r="E22" s="76">
        <v>4</v>
      </c>
      <c r="F22" s="76">
        <v>5</v>
      </c>
      <c r="G22" s="76">
        <v>6</v>
      </c>
      <c r="H22" s="77">
        <v>7</v>
      </c>
      <c r="I22" s="77">
        <v>8</v>
      </c>
      <c r="J22" s="77">
        <v>9</v>
      </c>
      <c r="K22" s="9"/>
      <c r="L22" s="9"/>
      <c r="M22" s="9"/>
      <c r="N22" s="9"/>
      <c r="O22" s="6"/>
    </row>
    <row r="23" spans="1:16" s="98" customFormat="1" ht="27.75" customHeight="1" thickTop="1">
      <c r="A23" s="17"/>
      <c r="B23" s="149">
        <f>F34</f>
        <v>5125890</v>
      </c>
      <c r="C23" s="149">
        <f>G34</f>
        <v>962542</v>
      </c>
      <c r="D23" s="190">
        <f>SUM(B23:C23)</f>
        <v>6088432</v>
      </c>
      <c r="E23" s="149">
        <f>I34</f>
        <v>4999892</v>
      </c>
      <c r="F23" s="149">
        <f>J34</f>
        <v>885876</v>
      </c>
      <c r="G23" s="191">
        <f>SUM(E23:F23)</f>
        <v>5885768</v>
      </c>
      <c r="H23" s="61">
        <f>E23-B23</f>
        <v>-125998</v>
      </c>
      <c r="I23" s="61">
        <f>F23-C23</f>
        <v>-76666</v>
      </c>
      <c r="J23" s="191">
        <f>G23-D23</f>
        <v>-202664</v>
      </c>
      <c r="K23" s="161"/>
      <c r="L23" s="161"/>
      <c r="M23" s="161"/>
      <c r="N23" s="161"/>
      <c r="O23" s="162"/>
      <c r="P23" s="163"/>
    </row>
    <row r="24" spans="1:16" s="98" customFormat="1" ht="21" customHeight="1">
      <c r="A24" s="17"/>
      <c r="B24" s="533" t="s">
        <v>213</v>
      </c>
      <c r="C24" s="534"/>
      <c r="D24" s="534"/>
      <c r="E24" s="534"/>
      <c r="F24" s="534"/>
      <c r="G24" s="534"/>
      <c r="H24" s="534"/>
      <c r="I24" s="534"/>
      <c r="J24" s="534"/>
      <c r="K24" s="534"/>
      <c r="L24" s="534"/>
      <c r="M24" s="534"/>
      <c r="N24" s="534"/>
      <c r="O24" s="534"/>
      <c r="P24" s="534"/>
    </row>
    <row r="25" spans="1:14" ht="15" customHeight="1">
      <c r="A25" s="3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</row>
    <row r="26" spans="1:14" ht="14.25" customHeight="1">
      <c r="A26" s="3" t="s">
        <v>36</v>
      </c>
      <c r="B26" s="350" t="s">
        <v>194</v>
      </c>
      <c r="C26" s="350"/>
      <c r="D26" s="350"/>
      <c r="E26" s="350"/>
      <c r="F26" s="350"/>
      <c r="G26" s="350"/>
      <c r="H26" s="350"/>
      <c r="I26" s="350"/>
      <c r="J26" s="350"/>
      <c r="K26" s="350"/>
      <c r="L26" s="350"/>
      <c r="M26" s="350"/>
      <c r="N26" s="3"/>
    </row>
    <row r="27" spans="1:16" ht="13.5" customHeight="1">
      <c r="A27" s="2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471"/>
      <c r="N27" s="471"/>
      <c r="O27" s="6"/>
      <c r="P27" s="164" t="s">
        <v>193</v>
      </c>
    </row>
    <row r="28" spans="1:16" s="75" customFormat="1" ht="30" customHeight="1">
      <c r="A28" s="358" t="s">
        <v>14</v>
      </c>
      <c r="B28" s="304" t="s">
        <v>196</v>
      </c>
      <c r="C28" s="526"/>
      <c r="D28" s="526"/>
      <c r="E28" s="527"/>
      <c r="F28" s="304" t="s">
        <v>191</v>
      </c>
      <c r="G28" s="356"/>
      <c r="H28" s="357"/>
      <c r="I28" s="300" t="s">
        <v>195</v>
      </c>
      <c r="J28" s="347"/>
      <c r="K28" s="348"/>
      <c r="L28" s="327" t="s">
        <v>41</v>
      </c>
      <c r="M28" s="327"/>
      <c r="N28" s="327"/>
      <c r="O28" s="358" t="s">
        <v>53</v>
      </c>
      <c r="P28" s="358"/>
    </row>
    <row r="29" spans="1:16" s="75" customFormat="1" ht="30" customHeight="1">
      <c r="A29" s="358"/>
      <c r="B29" s="528"/>
      <c r="C29" s="529"/>
      <c r="D29" s="529"/>
      <c r="E29" s="530"/>
      <c r="F29" s="8" t="s">
        <v>15</v>
      </c>
      <c r="G29" s="8" t="s">
        <v>16</v>
      </c>
      <c r="H29" s="88" t="s">
        <v>192</v>
      </c>
      <c r="I29" s="8" t="s">
        <v>15</v>
      </c>
      <c r="J29" s="8" t="s">
        <v>16</v>
      </c>
      <c r="K29" s="88" t="s">
        <v>192</v>
      </c>
      <c r="L29" s="8" t="s">
        <v>15</v>
      </c>
      <c r="M29" s="8" t="s">
        <v>16</v>
      </c>
      <c r="N29" s="89" t="s">
        <v>192</v>
      </c>
      <c r="O29" s="358"/>
      <c r="P29" s="358"/>
    </row>
    <row r="30" spans="1:16" ht="13.5" thickBot="1">
      <c r="A30" s="79">
        <v>1</v>
      </c>
      <c r="B30" s="312">
        <v>2</v>
      </c>
      <c r="C30" s="437"/>
      <c r="D30" s="437"/>
      <c r="E30" s="531"/>
      <c r="F30" s="79">
        <v>3</v>
      </c>
      <c r="G30" s="79">
        <v>4</v>
      </c>
      <c r="H30" s="79">
        <v>5</v>
      </c>
      <c r="I30" s="79">
        <v>6</v>
      </c>
      <c r="J30" s="79">
        <v>7</v>
      </c>
      <c r="K30" s="79">
        <v>8</v>
      </c>
      <c r="L30" s="79">
        <v>9</v>
      </c>
      <c r="M30" s="79">
        <v>10</v>
      </c>
      <c r="N30" s="79">
        <v>11</v>
      </c>
      <c r="O30" s="423">
        <v>12</v>
      </c>
      <c r="P30" s="423"/>
    </row>
    <row r="31" spans="1:16" s="98" customFormat="1" ht="39.75" customHeight="1" thickTop="1">
      <c r="A31" s="8">
        <v>1</v>
      </c>
      <c r="B31" s="319" t="s">
        <v>303</v>
      </c>
      <c r="C31" s="466"/>
      <c r="D31" s="466"/>
      <c r="E31" s="467"/>
      <c r="F31" s="96">
        <v>4275190</v>
      </c>
      <c r="G31" s="96"/>
      <c r="H31" s="212">
        <f>SUM(F31:G31)</f>
        <v>4275190</v>
      </c>
      <c r="I31" s="96">
        <v>4175178</v>
      </c>
      <c r="J31" s="96"/>
      <c r="K31" s="212">
        <f>SUM(I31:J31)</f>
        <v>4175178</v>
      </c>
      <c r="L31" s="41">
        <f aca="true" t="shared" si="0" ref="L31:M33">I31-F31</f>
        <v>-100012</v>
      </c>
      <c r="M31" s="41">
        <f t="shared" si="0"/>
        <v>0</v>
      </c>
      <c r="N31" s="212">
        <f>SUM(L31:M31)</f>
        <v>-100012</v>
      </c>
      <c r="O31" s="541" t="s">
        <v>356</v>
      </c>
      <c r="P31" s="542"/>
    </row>
    <row r="32" spans="1:16" s="98" customFormat="1" ht="69.75" customHeight="1">
      <c r="A32" s="8">
        <v>2</v>
      </c>
      <c r="B32" s="319" t="s">
        <v>300</v>
      </c>
      <c r="C32" s="466"/>
      <c r="D32" s="466"/>
      <c r="E32" s="467"/>
      <c r="F32" s="96">
        <v>850700</v>
      </c>
      <c r="G32" s="248">
        <v>783542</v>
      </c>
      <c r="H32" s="212">
        <f>SUM(F32:G32)</f>
        <v>1634242</v>
      </c>
      <c r="I32" s="96">
        <v>824714</v>
      </c>
      <c r="J32" s="96">
        <v>706918</v>
      </c>
      <c r="K32" s="212">
        <f>SUM(I32:J32)</f>
        <v>1531632</v>
      </c>
      <c r="L32" s="41">
        <f t="shared" si="0"/>
        <v>-25986</v>
      </c>
      <c r="M32" s="41">
        <f t="shared" si="0"/>
        <v>-76624</v>
      </c>
      <c r="N32" s="212">
        <f>SUM(L32:M32)</f>
        <v>-102610</v>
      </c>
      <c r="O32" s="328" t="s">
        <v>355</v>
      </c>
      <c r="P32" s="538"/>
    </row>
    <row r="33" spans="1:16" s="98" customFormat="1" ht="45" customHeight="1" thickBot="1">
      <c r="A33" s="258">
        <v>3</v>
      </c>
      <c r="B33" s="297" t="s">
        <v>305</v>
      </c>
      <c r="C33" s="505"/>
      <c r="D33" s="505"/>
      <c r="E33" s="506"/>
      <c r="F33" s="247"/>
      <c r="G33" s="249">
        <v>179000</v>
      </c>
      <c r="H33" s="250">
        <f>SUM(F33:G33)</f>
        <v>179000</v>
      </c>
      <c r="I33" s="247"/>
      <c r="J33" s="247">
        <v>178958</v>
      </c>
      <c r="K33" s="250">
        <f>SUM(I33:J33)</f>
        <v>178958</v>
      </c>
      <c r="L33" s="181">
        <f t="shared" si="0"/>
        <v>0</v>
      </c>
      <c r="M33" s="181">
        <f t="shared" si="0"/>
        <v>-42</v>
      </c>
      <c r="N33" s="250">
        <f>SUM(L33:M33)</f>
        <v>-42</v>
      </c>
      <c r="O33" s="539"/>
      <c r="P33" s="540"/>
    </row>
    <row r="34" spans="1:16" s="112" customFormat="1" ht="30" customHeight="1" thickTop="1">
      <c r="A34" s="107"/>
      <c r="B34" s="468" t="s">
        <v>199</v>
      </c>
      <c r="C34" s="543"/>
      <c r="D34" s="543"/>
      <c r="E34" s="544"/>
      <c r="F34" s="191">
        <f>SUM(F31:F33)</f>
        <v>5125890</v>
      </c>
      <c r="G34" s="191">
        <f aca="true" t="shared" si="1" ref="G34:N34">SUM(G31:G33)</f>
        <v>962542</v>
      </c>
      <c r="H34" s="191">
        <f t="shared" si="1"/>
        <v>6088432</v>
      </c>
      <c r="I34" s="191">
        <f t="shared" si="1"/>
        <v>4999892</v>
      </c>
      <c r="J34" s="191">
        <f t="shared" si="1"/>
        <v>885876</v>
      </c>
      <c r="K34" s="191">
        <f t="shared" si="1"/>
        <v>5885768</v>
      </c>
      <c r="L34" s="191">
        <f t="shared" si="1"/>
        <v>-125998</v>
      </c>
      <c r="M34" s="191">
        <f t="shared" si="1"/>
        <v>-76666</v>
      </c>
      <c r="N34" s="191">
        <f t="shared" si="1"/>
        <v>-202664</v>
      </c>
      <c r="O34" s="524"/>
      <c r="P34" s="525"/>
    </row>
    <row r="35" spans="1:14" ht="7.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ht="16.5" customHeight="1">
      <c r="A36" s="3" t="s">
        <v>44</v>
      </c>
      <c r="B36" s="342" t="s">
        <v>197</v>
      </c>
      <c r="C36" s="342"/>
      <c r="D36" s="342"/>
      <c r="E36" s="342"/>
      <c r="F36" s="342"/>
      <c r="G36" s="342"/>
      <c r="H36" s="342"/>
      <c r="I36" s="342"/>
      <c r="J36" s="342"/>
      <c r="K36" s="342"/>
      <c r="L36" s="342"/>
      <c r="M36" s="342"/>
      <c r="N36" s="342"/>
    </row>
    <row r="37" spans="1:16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124" t="s">
        <v>193</v>
      </c>
      <c r="O37" s="6"/>
      <c r="P37" s="6"/>
    </row>
    <row r="38" spans="1:14" s="75" customFormat="1" ht="24.75" customHeight="1">
      <c r="A38" s="304" t="s">
        <v>198</v>
      </c>
      <c r="B38" s="356"/>
      <c r="C38" s="356"/>
      <c r="D38" s="356"/>
      <c r="E38" s="357"/>
      <c r="F38" s="304" t="s">
        <v>54</v>
      </c>
      <c r="G38" s="356"/>
      <c r="H38" s="357"/>
      <c r="I38" s="300" t="s">
        <v>43</v>
      </c>
      <c r="J38" s="347"/>
      <c r="K38" s="348"/>
      <c r="L38" s="327" t="s">
        <v>41</v>
      </c>
      <c r="M38" s="327"/>
      <c r="N38" s="327"/>
    </row>
    <row r="39" spans="1:14" s="75" customFormat="1" ht="24.75" customHeight="1">
      <c r="A39" s="361"/>
      <c r="B39" s="402"/>
      <c r="C39" s="402"/>
      <c r="D39" s="402"/>
      <c r="E39" s="362"/>
      <c r="F39" s="8" t="s">
        <v>17</v>
      </c>
      <c r="G39" s="8" t="s">
        <v>16</v>
      </c>
      <c r="H39" s="88" t="s">
        <v>192</v>
      </c>
      <c r="I39" s="8" t="s">
        <v>17</v>
      </c>
      <c r="J39" s="8" t="s">
        <v>16</v>
      </c>
      <c r="K39" s="88" t="s">
        <v>192</v>
      </c>
      <c r="L39" s="8" t="s">
        <v>17</v>
      </c>
      <c r="M39" s="8" t="s">
        <v>16</v>
      </c>
      <c r="N39" s="89" t="s">
        <v>192</v>
      </c>
    </row>
    <row r="40" spans="1:14" ht="13.5" thickBot="1">
      <c r="A40" s="312">
        <v>1</v>
      </c>
      <c r="B40" s="313"/>
      <c r="C40" s="313"/>
      <c r="D40" s="313"/>
      <c r="E40" s="314"/>
      <c r="F40" s="79">
        <v>2</v>
      </c>
      <c r="G40" s="79">
        <v>3</v>
      </c>
      <c r="H40" s="79">
        <v>4</v>
      </c>
      <c r="I40" s="79">
        <v>5</v>
      </c>
      <c r="J40" s="79">
        <v>6</v>
      </c>
      <c r="K40" s="79">
        <v>7</v>
      </c>
      <c r="L40" s="79">
        <v>8</v>
      </c>
      <c r="M40" s="79">
        <v>9</v>
      </c>
      <c r="N40" s="79">
        <v>10</v>
      </c>
    </row>
    <row r="41" spans="1:14" ht="19.5" customHeight="1" thickBot="1" thickTop="1">
      <c r="A41" s="481"/>
      <c r="B41" s="482"/>
      <c r="C41" s="482"/>
      <c r="D41" s="482"/>
      <c r="E41" s="483"/>
      <c r="F41" s="85"/>
      <c r="G41" s="86"/>
      <c r="H41" s="87"/>
      <c r="I41" s="85"/>
      <c r="J41" s="86"/>
      <c r="K41" s="87"/>
      <c r="L41" s="85"/>
      <c r="M41" s="87"/>
      <c r="N41" s="87"/>
    </row>
    <row r="42" spans="1:14" ht="27" customHeight="1" hidden="1" thickTop="1">
      <c r="A42" s="82"/>
      <c r="B42" s="83"/>
      <c r="C42" s="83"/>
      <c r="D42" s="83"/>
      <c r="E42" s="83"/>
      <c r="F42" s="84"/>
      <c r="G42" s="84"/>
      <c r="H42" s="84"/>
      <c r="I42" s="78"/>
      <c r="J42" s="78"/>
      <c r="K42" s="78"/>
      <c r="L42" s="78"/>
      <c r="M42" s="78"/>
      <c r="N42" s="78"/>
    </row>
    <row r="43" spans="1:14" s="115" customFormat="1" ht="19.5" customHeight="1" thickTop="1">
      <c r="A43" s="535" t="s">
        <v>34</v>
      </c>
      <c r="B43" s="536"/>
      <c r="C43" s="536"/>
      <c r="D43" s="536"/>
      <c r="E43" s="537"/>
      <c r="F43" s="113">
        <f>SUM(F41:F42)</f>
        <v>0</v>
      </c>
      <c r="G43" s="113">
        <f>SUM(G41:G42)</f>
        <v>0</v>
      </c>
      <c r="H43" s="113">
        <f>SUM(H41:H42)</f>
        <v>0</v>
      </c>
      <c r="I43" s="113">
        <f>SUM(I42:I42)</f>
        <v>0</v>
      </c>
      <c r="J43" s="113">
        <f>SUM(J41:J42)</f>
        <v>0</v>
      </c>
      <c r="K43" s="113">
        <f>SUM(I43:J43)</f>
        <v>0</v>
      </c>
      <c r="L43" s="114">
        <f>SUM(L42:L42)</f>
        <v>0</v>
      </c>
      <c r="M43" s="113">
        <f>SUM(M41:M42)</f>
        <v>0</v>
      </c>
      <c r="N43" s="113">
        <f>SUM(L43:M43)</f>
        <v>0</v>
      </c>
    </row>
    <row r="44" spans="1:14" s="115" customFormat="1" ht="19.5" customHeight="1">
      <c r="A44" s="455" t="s">
        <v>213</v>
      </c>
      <c r="B44" s="456"/>
      <c r="C44" s="456"/>
      <c r="D44" s="456"/>
      <c r="E44" s="456"/>
      <c r="F44" s="456"/>
      <c r="G44" s="456"/>
      <c r="H44" s="456"/>
      <c r="I44" s="456"/>
      <c r="J44" s="456"/>
      <c r="K44" s="456"/>
      <c r="L44" s="456"/>
      <c r="M44" s="456"/>
      <c r="N44" s="457"/>
    </row>
    <row r="45" spans="1:14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ht="15">
      <c r="A46" s="3" t="s">
        <v>45</v>
      </c>
      <c r="B46" s="350" t="s">
        <v>200</v>
      </c>
      <c r="C46" s="350"/>
      <c r="D46" s="350"/>
      <c r="E46" s="350"/>
      <c r="F46" s="350"/>
      <c r="G46" s="350"/>
      <c r="H46" s="350"/>
      <c r="I46" s="350"/>
      <c r="J46" s="350"/>
      <c r="K46" s="350"/>
      <c r="L46" s="350"/>
      <c r="M46" s="350"/>
      <c r="N46" s="3"/>
    </row>
    <row r="47" spans="1:14" ht="7.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9" s="98" customFormat="1" ht="39" customHeight="1">
      <c r="A48" s="345" t="s">
        <v>14</v>
      </c>
      <c r="B48" s="304" t="s">
        <v>18</v>
      </c>
      <c r="C48" s="418"/>
      <c r="D48" s="418"/>
      <c r="E48" s="418"/>
      <c r="F48" s="419"/>
      <c r="G48" s="345" t="s">
        <v>19</v>
      </c>
      <c r="H48" s="304" t="s">
        <v>20</v>
      </c>
      <c r="I48" s="356"/>
      <c r="J48" s="520"/>
      <c r="K48" s="300" t="s">
        <v>202</v>
      </c>
      <c r="L48" s="367"/>
      <c r="M48" s="368"/>
      <c r="N48" s="300" t="s">
        <v>201</v>
      </c>
      <c r="O48" s="367"/>
      <c r="P48" s="368"/>
      <c r="Q48" s="300" t="s">
        <v>41</v>
      </c>
      <c r="R48" s="310"/>
      <c r="S48" s="311"/>
    </row>
    <row r="49" spans="1:19" s="98" customFormat="1" ht="27" customHeight="1">
      <c r="A49" s="484"/>
      <c r="B49" s="420"/>
      <c r="C49" s="421"/>
      <c r="D49" s="421"/>
      <c r="E49" s="421"/>
      <c r="F49" s="422"/>
      <c r="G49" s="346"/>
      <c r="H49" s="324"/>
      <c r="I49" s="325"/>
      <c r="J49" s="521"/>
      <c r="K49" s="8" t="s">
        <v>15</v>
      </c>
      <c r="L49" s="8" t="s">
        <v>16</v>
      </c>
      <c r="M49" s="89" t="s">
        <v>192</v>
      </c>
      <c r="N49" s="8" t="s">
        <v>15</v>
      </c>
      <c r="O49" s="8" t="s">
        <v>16</v>
      </c>
      <c r="P49" s="89" t="s">
        <v>192</v>
      </c>
      <c r="Q49" s="8" t="s">
        <v>15</v>
      </c>
      <c r="R49" s="8" t="s">
        <v>16</v>
      </c>
      <c r="S49" s="89" t="s">
        <v>192</v>
      </c>
    </row>
    <row r="50" spans="1:19" ht="13.5" thickBot="1">
      <c r="A50" s="79">
        <v>1</v>
      </c>
      <c r="B50" s="312">
        <v>2</v>
      </c>
      <c r="C50" s="460"/>
      <c r="D50" s="460"/>
      <c r="E50" s="460"/>
      <c r="F50" s="461"/>
      <c r="G50" s="79">
        <v>3</v>
      </c>
      <c r="H50" s="312">
        <v>4</v>
      </c>
      <c r="I50" s="313"/>
      <c r="J50" s="522"/>
      <c r="K50" s="79">
        <v>5</v>
      </c>
      <c r="L50" s="79">
        <v>6</v>
      </c>
      <c r="M50" s="79">
        <v>7</v>
      </c>
      <c r="N50" s="79">
        <v>8</v>
      </c>
      <c r="O50" s="79">
        <v>9</v>
      </c>
      <c r="P50" s="79">
        <v>10</v>
      </c>
      <c r="Q50" s="79">
        <v>11</v>
      </c>
      <c r="R50" s="79">
        <v>12</v>
      </c>
      <c r="S50" s="79">
        <v>13</v>
      </c>
    </row>
    <row r="51" spans="1:19" s="98" customFormat="1" ht="46.5" customHeight="1" thickTop="1">
      <c r="A51" s="120" t="s">
        <v>307</v>
      </c>
      <c r="B51" s="516" t="s">
        <v>78</v>
      </c>
      <c r="C51" s="517"/>
      <c r="D51" s="517"/>
      <c r="E51" s="517"/>
      <c r="F51" s="518"/>
      <c r="G51" s="8"/>
      <c r="H51" s="300"/>
      <c r="I51" s="347"/>
      <c r="J51" s="311"/>
      <c r="K51" s="108"/>
      <c r="L51" s="108"/>
      <c r="M51" s="108"/>
      <c r="N51" s="20"/>
      <c r="O51" s="20"/>
      <c r="P51" s="20"/>
      <c r="Q51" s="8"/>
      <c r="R51" s="225"/>
      <c r="S51" s="225"/>
    </row>
    <row r="52" spans="1:19" s="98" customFormat="1" ht="27" customHeight="1">
      <c r="A52" s="120" t="s">
        <v>214</v>
      </c>
      <c r="B52" s="436" t="s">
        <v>205</v>
      </c>
      <c r="C52" s="380"/>
      <c r="D52" s="380"/>
      <c r="E52" s="380"/>
      <c r="F52" s="381"/>
      <c r="G52" s="8"/>
      <c r="H52" s="300"/>
      <c r="I52" s="347"/>
      <c r="J52" s="311"/>
      <c r="K52" s="20"/>
      <c r="L52" s="20"/>
      <c r="M52" s="222"/>
      <c r="N52" s="20"/>
      <c r="O52" s="20"/>
      <c r="P52" s="222"/>
      <c r="Q52" s="41"/>
      <c r="R52" s="41"/>
      <c r="S52" s="222"/>
    </row>
    <row r="53" spans="1:19" s="98" customFormat="1" ht="27" customHeight="1">
      <c r="A53" s="27"/>
      <c r="B53" s="512" t="s">
        <v>79</v>
      </c>
      <c r="C53" s="380"/>
      <c r="D53" s="380"/>
      <c r="E53" s="380"/>
      <c r="F53" s="381"/>
      <c r="G53" s="19" t="s">
        <v>1</v>
      </c>
      <c r="H53" s="300" t="s">
        <v>147</v>
      </c>
      <c r="I53" s="347"/>
      <c r="J53" s="311"/>
      <c r="K53" s="20">
        <v>1</v>
      </c>
      <c r="L53" s="21"/>
      <c r="M53" s="222">
        <f aca="true" t="shared" si="2" ref="M53:M106">SUM(K53:L53)</f>
        <v>1</v>
      </c>
      <c r="N53" s="167">
        <v>1</v>
      </c>
      <c r="O53" s="65"/>
      <c r="P53" s="222">
        <f aca="true" t="shared" si="3" ref="P53:P108">SUM(N53:O53)</f>
        <v>1</v>
      </c>
      <c r="Q53" s="41">
        <f aca="true" t="shared" si="4" ref="Q53:Q108">N53-K53</f>
        <v>0</v>
      </c>
      <c r="R53" s="39">
        <f aca="true" t="shared" si="5" ref="R53:R108">O53-L53</f>
        <v>0</v>
      </c>
      <c r="S53" s="222">
        <f aca="true" t="shared" si="6" ref="S53:S108">SUM(Q53:R53)</f>
        <v>0</v>
      </c>
    </row>
    <row r="54" spans="1:19" s="98" customFormat="1" ht="27" customHeight="1">
      <c r="A54" s="27"/>
      <c r="B54" s="328" t="s">
        <v>2</v>
      </c>
      <c r="C54" s="380"/>
      <c r="D54" s="380"/>
      <c r="E54" s="380"/>
      <c r="F54" s="381"/>
      <c r="G54" s="19" t="s">
        <v>1</v>
      </c>
      <c r="H54" s="300" t="s">
        <v>57</v>
      </c>
      <c r="I54" s="347"/>
      <c r="J54" s="311"/>
      <c r="K54" s="20"/>
      <c r="L54" s="39"/>
      <c r="M54" s="222">
        <f t="shared" si="2"/>
        <v>0</v>
      </c>
      <c r="N54" s="223"/>
      <c r="O54" s="223"/>
      <c r="P54" s="222">
        <f t="shared" si="3"/>
        <v>0</v>
      </c>
      <c r="Q54" s="20">
        <f t="shared" si="4"/>
        <v>0</v>
      </c>
      <c r="R54" s="39">
        <f t="shared" si="5"/>
        <v>0</v>
      </c>
      <c r="S54" s="222">
        <f t="shared" si="6"/>
        <v>0</v>
      </c>
    </row>
    <row r="55" spans="1:19" s="98" customFormat="1" ht="27" customHeight="1">
      <c r="A55" s="27"/>
      <c r="B55" s="328" t="s">
        <v>3</v>
      </c>
      <c r="C55" s="380"/>
      <c r="D55" s="380"/>
      <c r="E55" s="380"/>
      <c r="F55" s="381"/>
      <c r="G55" s="19" t="s">
        <v>1</v>
      </c>
      <c r="H55" s="300" t="s">
        <v>57</v>
      </c>
      <c r="I55" s="347"/>
      <c r="J55" s="311"/>
      <c r="K55" s="20"/>
      <c r="L55" s="43"/>
      <c r="M55" s="222">
        <f t="shared" si="2"/>
        <v>0</v>
      </c>
      <c r="N55" s="224"/>
      <c r="O55" s="224"/>
      <c r="P55" s="222">
        <f t="shared" si="3"/>
        <v>0</v>
      </c>
      <c r="Q55" s="41">
        <f t="shared" si="4"/>
        <v>0</v>
      </c>
      <c r="R55" s="39">
        <f t="shared" si="5"/>
        <v>0</v>
      </c>
      <c r="S55" s="222">
        <f t="shared" si="6"/>
        <v>0</v>
      </c>
    </row>
    <row r="56" spans="1:19" s="98" customFormat="1" ht="27" customHeight="1">
      <c r="A56" s="27"/>
      <c r="B56" s="328" t="s">
        <v>4</v>
      </c>
      <c r="C56" s="380"/>
      <c r="D56" s="380"/>
      <c r="E56" s="380"/>
      <c r="F56" s="381"/>
      <c r="G56" s="19" t="s">
        <v>1</v>
      </c>
      <c r="H56" s="300" t="s">
        <v>57</v>
      </c>
      <c r="I56" s="347"/>
      <c r="J56" s="311"/>
      <c r="K56" s="20">
        <v>17</v>
      </c>
      <c r="L56" s="39"/>
      <c r="M56" s="222">
        <f t="shared" si="2"/>
        <v>17</v>
      </c>
      <c r="N56" s="223">
        <v>17</v>
      </c>
      <c r="O56" s="223"/>
      <c r="P56" s="222">
        <f t="shared" si="3"/>
        <v>17</v>
      </c>
      <c r="Q56" s="20">
        <f t="shared" si="4"/>
        <v>0</v>
      </c>
      <c r="R56" s="39">
        <f t="shared" si="5"/>
        <v>0</v>
      </c>
      <c r="S56" s="222">
        <f t="shared" si="6"/>
        <v>0</v>
      </c>
    </row>
    <row r="57" spans="1:19" s="98" customFormat="1" ht="27" customHeight="1">
      <c r="A57" s="27"/>
      <c r="B57" s="328" t="s">
        <v>5</v>
      </c>
      <c r="C57" s="380"/>
      <c r="D57" s="380"/>
      <c r="E57" s="380"/>
      <c r="F57" s="381"/>
      <c r="G57" s="19" t="s">
        <v>1</v>
      </c>
      <c r="H57" s="300" t="s">
        <v>57</v>
      </c>
      <c r="I57" s="347"/>
      <c r="J57" s="311"/>
      <c r="K57" s="20"/>
      <c r="L57" s="42"/>
      <c r="M57" s="222">
        <f t="shared" si="2"/>
        <v>0</v>
      </c>
      <c r="N57" s="66"/>
      <c r="O57" s="66"/>
      <c r="P57" s="222">
        <f t="shared" si="3"/>
        <v>0</v>
      </c>
      <c r="Q57" s="41">
        <f t="shared" si="4"/>
        <v>0</v>
      </c>
      <c r="R57" s="39">
        <f t="shared" si="5"/>
        <v>0</v>
      </c>
      <c r="S57" s="222">
        <f t="shared" si="6"/>
        <v>0</v>
      </c>
    </row>
    <row r="58" spans="1:19" s="98" customFormat="1" ht="27" customHeight="1">
      <c r="A58" s="27"/>
      <c r="B58" s="328" t="s">
        <v>6</v>
      </c>
      <c r="C58" s="380"/>
      <c r="D58" s="380"/>
      <c r="E58" s="380"/>
      <c r="F58" s="381"/>
      <c r="G58" s="19" t="s">
        <v>1</v>
      </c>
      <c r="H58" s="300" t="s">
        <v>57</v>
      </c>
      <c r="I58" s="347"/>
      <c r="J58" s="311"/>
      <c r="K58" s="20">
        <f>SUM(K54:K57)</f>
        <v>17</v>
      </c>
      <c r="L58" s="170"/>
      <c r="M58" s="222">
        <f t="shared" si="2"/>
        <v>17</v>
      </c>
      <c r="N58" s="102">
        <v>17</v>
      </c>
      <c r="O58" s="102"/>
      <c r="P58" s="222">
        <f t="shared" si="3"/>
        <v>17</v>
      </c>
      <c r="Q58" s="226">
        <f t="shared" si="4"/>
        <v>0</v>
      </c>
      <c r="R58" s="39">
        <f t="shared" si="5"/>
        <v>0</v>
      </c>
      <c r="S58" s="222">
        <f t="shared" si="6"/>
        <v>0</v>
      </c>
    </row>
    <row r="59" spans="1:19" s="98" customFormat="1" ht="27" customHeight="1">
      <c r="A59" s="120" t="s">
        <v>215</v>
      </c>
      <c r="B59" s="511" t="s">
        <v>206</v>
      </c>
      <c r="C59" s="382"/>
      <c r="D59" s="382"/>
      <c r="E59" s="382"/>
      <c r="F59" s="301"/>
      <c r="G59" s="19"/>
      <c r="H59" s="386"/>
      <c r="I59" s="519"/>
      <c r="J59" s="311"/>
      <c r="K59" s="42"/>
      <c r="L59" s="42"/>
      <c r="M59" s="222"/>
      <c r="N59" s="42"/>
      <c r="O59" s="42"/>
      <c r="P59" s="222"/>
      <c r="Q59" s="41"/>
      <c r="R59" s="39"/>
      <c r="S59" s="222"/>
    </row>
    <row r="60" spans="1:19" s="98" customFormat="1" ht="27" customHeight="1">
      <c r="A60" s="27"/>
      <c r="B60" s="328" t="s">
        <v>80</v>
      </c>
      <c r="C60" s="382"/>
      <c r="D60" s="382"/>
      <c r="E60" s="382"/>
      <c r="F60" s="301"/>
      <c r="G60" s="19" t="s">
        <v>1</v>
      </c>
      <c r="H60" s="300" t="s">
        <v>234</v>
      </c>
      <c r="I60" s="347"/>
      <c r="J60" s="311"/>
      <c r="K60" s="38">
        <v>31</v>
      </c>
      <c r="L60" s="38"/>
      <c r="M60" s="222">
        <f t="shared" si="2"/>
        <v>31</v>
      </c>
      <c r="N60" s="38">
        <v>30</v>
      </c>
      <c r="O60" s="38"/>
      <c r="P60" s="222">
        <f t="shared" si="3"/>
        <v>30</v>
      </c>
      <c r="Q60" s="20">
        <f t="shared" si="4"/>
        <v>-1</v>
      </c>
      <c r="R60" s="39">
        <f t="shared" si="5"/>
        <v>0</v>
      </c>
      <c r="S60" s="222">
        <f t="shared" si="6"/>
        <v>-1</v>
      </c>
    </row>
    <row r="61" spans="1:19" s="98" customFormat="1" ht="27" customHeight="1">
      <c r="A61" s="27"/>
      <c r="B61" s="512" t="s">
        <v>81</v>
      </c>
      <c r="C61" s="382"/>
      <c r="D61" s="382"/>
      <c r="E61" s="382"/>
      <c r="F61" s="301"/>
      <c r="G61" s="19" t="s">
        <v>1</v>
      </c>
      <c r="H61" s="300" t="s">
        <v>75</v>
      </c>
      <c r="I61" s="347"/>
      <c r="J61" s="311"/>
      <c r="K61" s="38">
        <v>1100</v>
      </c>
      <c r="L61" s="42"/>
      <c r="M61" s="222">
        <f t="shared" si="2"/>
        <v>1100</v>
      </c>
      <c r="N61" s="165">
        <v>1289</v>
      </c>
      <c r="O61" s="42"/>
      <c r="P61" s="222">
        <f t="shared" si="3"/>
        <v>1289</v>
      </c>
      <c r="Q61" s="41">
        <f t="shared" si="4"/>
        <v>189</v>
      </c>
      <c r="R61" s="39">
        <f t="shared" si="5"/>
        <v>0</v>
      </c>
      <c r="S61" s="222">
        <f t="shared" si="6"/>
        <v>189</v>
      </c>
    </row>
    <row r="62" spans="1:19" s="98" customFormat="1" ht="27" customHeight="1">
      <c r="A62" s="27"/>
      <c r="B62" s="328" t="s">
        <v>82</v>
      </c>
      <c r="C62" s="382"/>
      <c r="D62" s="382"/>
      <c r="E62" s="382"/>
      <c r="F62" s="301"/>
      <c r="G62" s="19" t="s">
        <v>1</v>
      </c>
      <c r="H62" s="300" t="s">
        <v>75</v>
      </c>
      <c r="I62" s="347"/>
      <c r="J62" s="311"/>
      <c r="K62" s="38">
        <v>530</v>
      </c>
      <c r="L62" s="43"/>
      <c r="M62" s="222">
        <f t="shared" si="2"/>
        <v>530</v>
      </c>
      <c r="N62" s="165">
        <v>694</v>
      </c>
      <c r="O62" s="43"/>
      <c r="P62" s="222">
        <f t="shared" si="3"/>
        <v>694</v>
      </c>
      <c r="Q62" s="41">
        <f t="shared" si="4"/>
        <v>164</v>
      </c>
      <c r="R62" s="39">
        <f t="shared" si="5"/>
        <v>0</v>
      </c>
      <c r="S62" s="222">
        <f t="shared" si="6"/>
        <v>164</v>
      </c>
    </row>
    <row r="63" spans="1:19" s="98" customFormat="1" ht="27" customHeight="1">
      <c r="A63" s="27"/>
      <c r="B63" s="328" t="s">
        <v>83</v>
      </c>
      <c r="C63" s="382"/>
      <c r="D63" s="382"/>
      <c r="E63" s="382"/>
      <c r="F63" s="301"/>
      <c r="G63" s="19" t="s">
        <v>1</v>
      </c>
      <c r="H63" s="300" t="s">
        <v>75</v>
      </c>
      <c r="I63" s="347"/>
      <c r="J63" s="311"/>
      <c r="K63" s="38">
        <v>6040</v>
      </c>
      <c r="L63" s="20"/>
      <c r="M63" s="222">
        <f t="shared" si="2"/>
        <v>6040</v>
      </c>
      <c r="N63" s="228">
        <v>7195</v>
      </c>
      <c r="O63" s="20"/>
      <c r="P63" s="222">
        <f t="shared" si="3"/>
        <v>7195</v>
      </c>
      <c r="Q63" s="221">
        <f t="shared" si="4"/>
        <v>1155</v>
      </c>
      <c r="R63" s="39">
        <f t="shared" si="5"/>
        <v>0</v>
      </c>
      <c r="S63" s="222">
        <f t="shared" si="6"/>
        <v>1155</v>
      </c>
    </row>
    <row r="64" spans="1:19" s="98" customFormat="1" ht="27" customHeight="1">
      <c r="A64" s="120" t="s">
        <v>216</v>
      </c>
      <c r="B64" s="436" t="s">
        <v>207</v>
      </c>
      <c r="C64" s="382"/>
      <c r="D64" s="382"/>
      <c r="E64" s="382"/>
      <c r="F64" s="301"/>
      <c r="G64" s="19"/>
      <c r="H64" s="386"/>
      <c r="I64" s="519"/>
      <c r="J64" s="311"/>
      <c r="K64" s="43"/>
      <c r="L64" s="20"/>
      <c r="M64" s="222"/>
      <c r="N64" s="20"/>
      <c r="O64" s="20"/>
      <c r="P64" s="222"/>
      <c r="Q64" s="20"/>
      <c r="R64" s="39"/>
      <c r="S64" s="222"/>
    </row>
    <row r="65" spans="1:19" s="98" customFormat="1" ht="27" customHeight="1">
      <c r="A65" s="27"/>
      <c r="B65" s="328" t="s">
        <v>84</v>
      </c>
      <c r="C65" s="382"/>
      <c r="D65" s="382"/>
      <c r="E65" s="382"/>
      <c r="F65" s="301"/>
      <c r="G65" s="19" t="s">
        <v>1</v>
      </c>
      <c r="H65" s="514" t="s">
        <v>322</v>
      </c>
      <c r="I65" s="515"/>
      <c r="J65" s="311"/>
      <c r="K65" s="38">
        <f>K60/K56</f>
        <v>1.8235294117647058</v>
      </c>
      <c r="L65" s="20"/>
      <c r="M65" s="213">
        <f t="shared" si="2"/>
        <v>1.8235294117647058</v>
      </c>
      <c r="N65" s="38">
        <f>N60/N56</f>
        <v>1.7647058823529411</v>
      </c>
      <c r="O65" s="20"/>
      <c r="P65" s="213">
        <f t="shared" si="3"/>
        <v>1.7647058823529411</v>
      </c>
      <c r="Q65" s="41">
        <f t="shared" si="4"/>
        <v>-0.05882352941176472</v>
      </c>
      <c r="R65" s="38">
        <f t="shared" si="5"/>
        <v>0</v>
      </c>
      <c r="S65" s="213">
        <f t="shared" si="6"/>
        <v>-0.05882352941176472</v>
      </c>
    </row>
    <row r="66" spans="1:19" s="98" customFormat="1" ht="40.5" customHeight="1">
      <c r="A66" s="27"/>
      <c r="B66" s="328" t="s">
        <v>85</v>
      </c>
      <c r="C66" s="382"/>
      <c r="D66" s="382"/>
      <c r="E66" s="382"/>
      <c r="F66" s="301"/>
      <c r="G66" s="19" t="s">
        <v>1</v>
      </c>
      <c r="H66" s="514" t="s">
        <v>320</v>
      </c>
      <c r="I66" s="515"/>
      <c r="J66" s="368"/>
      <c r="K66" s="53">
        <f>K61/4</f>
        <v>275</v>
      </c>
      <c r="L66" s="20"/>
      <c r="M66" s="222">
        <f t="shared" si="2"/>
        <v>275</v>
      </c>
      <c r="N66" s="53">
        <f>N61/4</f>
        <v>322.25</v>
      </c>
      <c r="O66" s="20"/>
      <c r="P66" s="213">
        <f t="shared" si="3"/>
        <v>322.25</v>
      </c>
      <c r="Q66" s="41">
        <f t="shared" si="4"/>
        <v>47.25</v>
      </c>
      <c r="R66" s="39">
        <f t="shared" si="5"/>
        <v>0</v>
      </c>
      <c r="S66" s="213">
        <f t="shared" si="6"/>
        <v>47.25</v>
      </c>
    </row>
    <row r="67" spans="1:19" s="98" customFormat="1" ht="28.5" customHeight="1">
      <c r="A67" s="27"/>
      <c r="B67" s="328" t="s">
        <v>86</v>
      </c>
      <c r="C67" s="382"/>
      <c r="D67" s="382"/>
      <c r="E67" s="382"/>
      <c r="F67" s="301"/>
      <c r="G67" s="19" t="s">
        <v>1</v>
      </c>
      <c r="H67" s="514" t="s">
        <v>321</v>
      </c>
      <c r="I67" s="515"/>
      <c r="J67" s="311"/>
      <c r="K67" s="38">
        <f>K63/K56</f>
        <v>355.29411764705884</v>
      </c>
      <c r="L67" s="20"/>
      <c r="M67" s="213">
        <f t="shared" si="2"/>
        <v>355.29411764705884</v>
      </c>
      <c r="N67" s="38">
        <f>N63/N56</f>
        <v>423.2352941176471</v>
      </c>
      <c r="O67" s="20"/>
      <c r="P67" s="213">
        <f t="shared" si="3"/>
        <v>423.2352941176471</v>
      </c>
      <c r="Q67" s="41">
        <f t="shared" si="4"/>
        <v>67.94117647058823</v>
      </c>
      <c r="R67" s="39">
        <f t="shared" si="5"/>
        <v>0</v>
      </c>
      <c r="S67" s="213">
        <f t="shared" si="6"/>
        <v>67.94117647058823</v>
      </c>
    </row>
    <row r="68" spans="1:19" ht="30" customHeight="1">
      <c r="A68" s="436" t="s">
        <v>266</v>
      </c>
      <c r="B68" s="382"/>
      <c r="C68" s="382"/>
      <c r="D68" s="382"/>
      <c r="E68" s="382"/>
      <c r="F68" s="382"/>
      <c r="G68" s="382"/>
      <c r="H68" s="382"/>
      <c r="I68" s="382"/>
      <c r="J68" s="382"/>
      <c r="K68" s="382"/>
      <c r="L68" s="382"/>
      <c r="M68" s="382"/>
      <c r="N68" s="382"/>
      <c r="O68" s="382"/>
      <c r="P68" s="382"/>
      <c r="Q68" s="380"/>
      <c r="R68" s="380"/>
      <c r="S68" s="380"/>
    </row>
    <row r="69" spans="1:19" s="98" customFormat="1" ht="30" customHeight="1">
      <c r="A69" s="120" t="s">
        <v>308</v>
      </c>
      <c r="B69" s="513" t="s">
        <v>71</v>
      </c>
      <c r="C69" s="498"/>
      <c r="D69" s="498"/>
      <c r="E69" s="498"/>
      <c r="F69" s="499"/>
      <c r="G69" s="8"/>
      <c r="H69" s="300"/>
      <c r="I69" s="347"/>
      <c r="J69" s="311"/>
      <c r="K69" s="20"/>
      <c r="L69" s="20"/>
      <c r="M69" s="222"/>
      <c r="N69" s="20"/>
      <c r="O69" s="20"/>
      <c r="P69" s="222"/>
      <c r="Q69" s="20"/>
      <c r="R69" s="39"/>
      <c r="S69" s="222"/>
    </row>
    <row r="70" spans="1:19" s="98" customFormat="1" ht="27" customHeight="1">
      <c r="A70" s="120" t="s">
        <v>217</v>
      </c>
      <c r="B70" s="436" t="s">
        <v>205</v>
      </c>
      <c r="C70" s="382"/>
      <c r="D70" s="382"/>
      <c r="E70" s="382"/>
      <c r="F70" s="301"/>
      <c r="G70" s="8"/>
      <c r="H70" s="300"/>
      <c r="I70" s="347"/>
      <c r="J70" s="311"/>
      <c r="K70" s="20"/>
      <c r="L70" s="20"/>
      <c r="M70" s="222"/>
      <c r="N70" s="20"/>
      <c r="O70" s="20"/>
      <c r="P70" s="222"/>
      <c r="Q70" s="20"/>
      <c r="R70" s="39"/>
      <c r="S70" s="222"/>
    </row>
    <row r="71" spans="1:19" s="98" customFormat="1" ht="28.5" customHeight="1">
      <c r="A71" s="27"/>
      <c r="B71" s="328" t="s">
        <v>72</v>
      </c>
      <c r="C71" s="382"/>
      <c r="D71" s="382"/>
      <c r="E71" s="382"/>
      <c r="F71" s="301"/>
      <c r="G71" s="19" t="s">
        <v>1</v>
      </c>
      <c r="H71" s="300" t="s">
        <v>93</v>
      </c>
      <c r="I71" s="347"/>
      <c r="J71" s="311"/>
      <c r="K71" s="20">
        <v>1</v>
      </c>
      <c r="L71" s="20"/>
      <c r="M71" s="222">
        <f t="shared" si="2"/>
        <v>1</v>
      </c>
      <c r="N71" s="20">
        <v>1</v>
      </c>
      <c r="O71" s="20"/>
      <c r="P71" s="222">
        <f t="shared" si="3"/>
        <v>1</v>
      </c>
      <c r="Q71" s="20">
        <f t="shared" si="4"/>
        <v>0</v>
      </c>
      <c r="R71" s="39">
        <f t="shared" si="5"/>
        <v>0</v>
      </c>
      <c r="S71" s="222">
        <f t="shared" si="6"/>
        <v>0</v>
      </c>
    </row>
    <row r="72" spans="1:19" s="98" customFormat="1" ht="28.5" customHeight="1">
      <c r="A72" s="27"/>
      <c r="B72" s="328" t="s">
        <v>2</v>
      </c>
      <c r="C72" s="382"/>
      <c r="D72" s="382"/>
      <c r="E72" s="382"/>
      <c r="F72" s="301"/>
      <c r="G72" s="19" t="s">
        <v>1</v>
      </c>
      <c r="H72" s="300" t="s">
        <v>57</v>
      </c>
      <c r="I72" s="347"/>
      <c r="J72" s="311"/>
      <c r="K72" s="20"/>
      <c r="L72" s="20"/>
      <c r="M72" s="222">
        <f t="shared" si="2"/>
        <v>0</v>
      </c>
      <c r="N72" s="20"/>
      <c r="O72" s="20"/>
      <c r="P72" s="222">
        <f t="shared" si="3"/>
        <v>0</v>
      </c>
      <c r="Q72" s="20">
        <f t="shared" si="4"/>
        <v>0</v>
      </c>
      <c r="R72" s="39">
        <f t="shared" si="5"/>
        <v>0</v>
      </c>
      <c r="S72" s="222">
        <f t="shared" si="6"/>
        <v>0</v>
      </c>
    </row>
    <row r="73" spans="1:19" s="98" customFormat="1" ht="28.5" customHeight="1">
      <c r="A73" s="27"/>
      <c r="B73" s="328" t="s">
        <v>3</v>
      </c>
      <c r="C73" s="382"/>
      <c r="D73" s="382"/>
      <c r="E73" s="382"/>
      <c r="F73" s="301"/>
      <c r="G73" s="19" t="s">
        <v>1</v>
      </c>
      <c r="H73" s="300" t="s">
        <v>57</v>
      </c>
      <c r="I73" s="347"/>
      <c r="J73" s="311"/>
      <c r="K73" s="20"/>
      <c r="L73" s="20"/>
      <c r="M73" s="222">
        <f t="shared" si="2"/>
        <v>0</v>
      </c>
      <c r="N73" s="20"/>
      <c r="O73" s="20"/>
      <c r="P73" s="222">
        <f t="shared" si="3"/>
        <v>0</v>
      </c>
      <c r="Q73" s="20">
        <f t="shared" si="4"/>
        <v>0</v>
      </c>
      <c r="R73" s="39">
        <f t="shared" si="5"/>
        <v>0</v>
      </c>
      <c r="S73" s="222">
        <f t="shared" si="6"/>
        <v>0</v>
      </c>
    </row>
    <row r="74" spans="1:19" s="98" customFormat="1" ht="27" customHeight="1">
      <c r="A74" s="27"/>
      <c r="B74" s="328" t="s">
        <v>4</v>
      </c>
      <c r="C74" s="382"/>
      <c r="D74" s="382"/>
      <c r="E74" s="382"/>
      <c r="F74" s="301"/>
      <c r="G74" s="19" t="s">
        <v>1</v>
      </c>
      <c r="H74" s="300" t="s">
        <v>57</v>
      </c>
      <c r="I74" s="347"/>
      <c r="J74" s="311"/>
      <c r="K74" s="39">
        <v>8</v>
      </c>
      <c r="L74" s="20"/>
      <c r="M74" s="222">
        <f t="shared" si="2"/>
        <v>8</v>
      </c>
      <c r="N74" s="228">
        <v>8</v>
      </c>
      <c r="O74" s="20"/>
      <c r="P74" s="222">
        <f t="shared" si="3"/>
        <v>8</v>
      </c>
      <c r="Q74" s="20">
        <f t="shared" si="4"/>
        <v>0</v>
      </c>
      <c r="R74" s="39">
        <f t="shared" si="5"/>
        <v>0</v>
      </c>
      <c r="S74" s="222">
        <f t="shared" si="6"/>
        <v>0</v>
      </c>
    </row>
    <row r="75" spans="1:19" s="98" customFormat="1" ht="27" customHeight="1">
      <c r="A75" s="27"/>
      <c r="B75" s="328" t="s">
        <v>5</v>
      </c>
      <c r="C75" s="382"/>
      <c r="D75" s="382"/>
      <c r="E75" s="382"/>
      <c r="F75" s="301"/>
      <c r="G75" s="19" t="s">
        <v>1</v>
      </c>
      <c r="H75" s="300" t="s">
        <v>57</v>
      </c>
      <c r="I75" s="347"/>
      <c r="J75" s="311"/>
      <c r="K75" s="39">
        <v>4.75</v>
      </c>
      <c r="L75" s="20"/>
      <c r="M75" s="222">
        <f t="shared" si="2"/>
        <v>4.75</v>
      </c>
      <c r="N75" s="228">
        <v>4.75</v>
      </c>
      <c r="O75" s="20"/>
      <c r="P75" s="222">
        <f t="shared" si="3"/>
        <v>4.75</v>
      </c>
      <c r="Q75" s="20">
        <f t="shared" si="4"/>
        <v>0</v>
      </c>
      <c r="R75" s="39">
        <f t="shared" si="5"/>
        <v>0</v>
      </c>
      <c r="S75" s="222">
        <f t="shared" si="6"/>
        <v>0</v>
      </c>
    </row>
    <row r="76" spans="1:19" s="98" customFormat="1" ht="27" customHeight="1">
      <c r="A76" s="27"/>
      <c r="B76" s="328" t="s">
        <v>6</v>
      </c>
      <c r="C76" s="382"/>
      <c r="D76" s="382"/>
      <c r="E76" s="382"/>
      <c r="F76" s="301"/>
      <c r="G76" s="19" t="s">
        <v>1</v>
      </c>
      <c r="H76" s="300" t="s">
        <v>57</v>
      </c>
      <c r="I76" s="347"/>
      <c r="J76" s="311"/>
      <c r="K76" s="39">
        <f>SUM(K72:K75)</f>
        <v>12.75</v>
      </c>
      <c r="L76" s="20"/>
      <c r="M76" s="222">
        <f t="shared" si="2"/>
        <v>12.75</v>
      </c>
      <c r="N76" s="228">
        <f>SUM(N72:N75)</f>
        <v>12.75</v>
      </c>
      <c r="O76" s="20"/>
      <c r="P76" s="222">
        <f t="shared" si="3"/>
        <v>12.75</v>
      </c>
      <c r="Q76" s="20">
        <f t="shared" si="4"/>
        <v>0</v>
      </c>
      <c r="R76" s="39">
        <f t="shared" si="5"/>
        <v>0</v>
      </c>
      <c r="S76" s="222">
        <f t="shared" si="6"/>
        <v>0</v>
      </c>
    </row>
    <row r="77" spans="1:19" s="98" customFormat="1" ht="27" customHeight="1">
      <c r="A77" s="120" t="s">
        <v>218</v>
      </c>
      <c r="B77" s="436" t="s">
        <v>206</v>
      </c>
      <c r="C77" s="382"/>
      <c r="D77" s="382"/>
      <c r="E77" s="382"/>
      <c r="F77" s="301"/>
      <c r="G77" s="19"/>
      <c r="H77" s="386"/>
      <c r="I77" s="519"/>
      <c r="J77" s="311"/>
      <c r="K77" s="42"/>
      <c r="L77" s="20"/>
      <c r="M77" s="222"/>
      <c r="N77" s="20"/>
      <c r="O77" s="20"/>
      <c r="P77" s="222"/>
      <c r="Q77" s="20"/>
      <c r="R77" s="39"/>
      <c r="S77" s="222"/>
    </row>
    <row r="78" spans="1:19" s="98" customFormat="1" ht="28.5" customHeight="1">
      <c r="A78" s="27"/>
      <c r="B78" s="328" t="s">
        <v>73</v>
      </c>
      <c r="C78" s="382"/>
      <c r="D78" s="382"/>
      <c r="E78" s="382"/>
      <c r="F78" s="301"/>
      <c r="G78" s="19" t="s">
        <v>1</v>
      </c>
      <c r="H78" s="300" t="s">
        <v>93</v>
      </c>
      <c r="I78" s="347"/>
      <c r="J78" s="311"/>
      <c r="K78" s="38">
        <v>31</v>
      </c>
      <c r="L78" s="20"/>
      <c r="M78" s="222">
        <f t="shared" si="2"/>
        <v>31</v>
      </c>
      <c r="N78" s="20">
        <v>30</v>
      </c>
      <c r="O78" s="20"/>
      <c r="P78" s="222">
        <f t="shared" si="3"/>
        <v>30</v>
      </c>
      <c r="Q78" s="20">
        <f t="shared" si="4"/>
        <v>-1</v>
      </c>
      <c r="R78" s="39">
        <f t="shared" si="5"/>
        <v>0</v>
      </c>
      <c r="S78" s="222">
        <f t="shared" si="6"/>
        <v>-1</v>
      </c>
    </row>
    <row r="79" spans="1:19" s="98" customFormat="1" ht="27" customHeight="1">
      <c r="A79" s="27"/>
      <c r="B79" s="328" t="s">
        <v>74</v>
      </c>
      <c r="C79" s="382"/>
      <c r="D79" s="382"/>
      <c r="E79" s="382"/>
      <c r="F79" s="301"/>
      <c r="G79" s="19" t="s">
        <v>1</v>
      </c>
      <c r="H79" s="300" t="s">
        <v>75</v>
      </c>
      <c r="I79" s="347"/>
      <c r="J79" s="311"/>
      <c r="K79" s="38">
        <v>730</v>
      </c>
      <c r="L79" s="20"/>
      <c r="M79" s="222">
        <f t="shared" si="2"/>
        <v>730</v>
      </c>
      <c r="N79" s="20">
        <v>833</v>
      </c>
      <c r="O79" s="20"/>
      <c r="P79" s="222">
        <f t="shared" si="3"/>
        <v>833</v>
      </c>
      <c r="Q79" s="20">
        <f t="shared" si="4"/>
        <v>103</v>
      </c>
      <c r="R79" s="39">
        <f t="shared" si="5"/>
        <v>0</v>
      </c>
      <c r="S79" s="222">
        <f t="shared" si="6"/>
        <v>103</v>
      </c>
    </row>
    <row r="80" spans="1:19" s="98" customFormat="1" ht="27" customHeight="1">
      <c r="A80" s="120" t="s">
        <v>219</v>
      </c>
      <c r="B80" s="436" t="s">
        <v>207</v>
      </c>
      <c r="C80" s="382"/>
      <c r="D80" s="382"/>
      <c r="E80" s="382"/>
      <c r="F80" s="301"/>
      <c r="G80" s="19"/>
      <c r="H80" s="386"/>
      <c r="I80" s="519"/>
      <c r="J80" s="311"/>
      <c r="K80" s="38"/>
      <c r="L80" s="20"/>
      <c r="M80" s="222"/>
      <c r="N80" s="20"/>
      <c r="O80" s="20"/>
      <c r="P80" s="222"/>
      <c r="Q80" s="20"/>
      <c r="R80" s="39"/>
      <c r="S80" s="222"/>
    </row>
    <row r="81" spans="1:19" s="98" customFormat="1" ht="28.5" customHeight="1">
      <c r="A81" s="27"/>
      <c r="B81" s="328" t="s">
        <v>76</v>
      </c>
      <c r="C81" s="382"/>
      <c r="D81" s="382"/>
      <c r="E81" s="382"/>
      <c r="F81" s="301"/>
      <c r="G81" s="19" t="s">
        <v>1</v>
      </c>
      <c r="H81" s="300" t="s">
        <v>260</v>
      </c>
      <c r="I81" s="347"/>
      <c r="J81" s="311"/>
      <c r="K81" s="38">
        <f>K78/10</f>
        <v>3.1</v>
      </c>
      <c r="L81" s="20"/>
      <c r="M81" s="213">
        <f t="shared" si="2"/>
        <v>3.1</v>
      </c>
      <c r="N81" s="41">
        <f>N78/10</f>
        <v>3</v>
      </c>
      <c r="O81" s="41"/>
      <c r="P81" s="213">
        <f t="shared" si="3"/>
        <v>3</v>
      </c>
      <c r="Q81" s="41">
        <f t="shared" si="4"/>
        <v>-0.10000000000000009</v>
      </c>
      <c r="R81" s="38">
        <f t="shared" si="5"/>
        <v>0</v>
      </c>
      <c r="S81" s="213">
        <f t="shared" si="6"/>
        <v>-0.10000000000000009</v>
      </c>
    </row>
    <row r="82" spans="1:19" s="98" customFormat="1" ht="28.5" customHeight="1">
      <c r="A82" s="27"/>
      <c r="B82" s="328" t="s">
        <v>77</v>
      </c>
      <c r="C82" s="382"/>
      <c r="D82" s="382"/>
      <c r="E82" s="382"/>
      <c r="F82" s="301"/>
      <c r="G82" s="19" t="s">
        <v>1</v>
      </c>
      <c r="H82" s="300" t="s">
        <v>261</v>
      </c>
      <c r="I82" s="347"/>
      <c r="J82" s="311"/>
      <c r="K82" s="38">
        <f>K79/8</f>
        <v>91.25</v>
      </c>
      <c r="L82" s="20"/>
      <c r="M82" s="213">
        <f t="shared" si="2"/>
        <v>91.25</v>
      </c>
      <c r="N82" s="41">
        <f>N79/8</f>
        <v>104.125</v>
      </c>
      <c r="O82" s="41"/>
      <c r="P82" s="213">
        <f t="shared" si="3"/>
        <v>104.125</v>
      </c>
      <c r="Q82" s="41">
        <f t="shared" si="4"/>
        <v>12.875</v>
      </c>
      <c r="R82" s="38">
        <f t="shared" si="5"/>
        <v>0</v>
      </c>
      <c r="S82" s="213">
        <f t="shared" si="6"/>
        <v>12.875</v>
      </c>
    </row>
    <row r="83" spans="1:19" ht="30" customHeight="1">
      <c r="A83" s="436" t="s">
        <v>338</v>
      </c>
      <c r="B83" s="382"/>
      <c r="C83" s="382"/>
      <c r="D83" s="382"/>
      <c r="E83" s="382"/>
      <c r="F83" s="382"/>
      <c r="G83" s="382"/>
      <c r="H83" s="382"/>
      <c r="I83" s="382"/>
      <c r="J83" s="382"/>
      <c r="K83" s="382"/>
      <c r="L83" s="382"/>
      <c r="M83" s="382"/>
      <c r="N83" s="382"/>
      <c r="O83" s="382"/>
      <c r="P83" s="382"/>
      <c r="Q83" s="380"/>
      <c r="R83" s="380"/>
      <c r="S83" s="380"/>
    </row>
    <row r="84" spans="1:19" s="98" customFormat="1" ht="30" customHeight="1">
      <c r="A84" s="120" t="s">
        <v>309</v>
      </c>
      <c r="B84" s="513" t="s">
        <v>62</v>
      </c>
      <c r="C84" s="498"/>
      <c r="D84" s="498"/>
      <c r="E84" s="498"/>
      <c r="F84" s="499"/>
      <c r="G84" s="8"/>
      <c r="H84" s="300"/>
      <c r="I84" s="347"/>
      <c r="J84" s="311"/>
      <c r="K84" s="20"/>
      <c r="L84" s="20"/>
      <c r="M84" s="222"/>
      <c r="N84" s="20"/>
      <c r="O84" s="20"/>
      <c r="P84" s="222"/>
      <c r="Q84" s="20"/>
      <c r="R84" s="39"/>
      <c r="S84" s="222"/>
    </row>
    <row r="85" spans="1:19" s="98" customFormat="1" ht="27" customHeight="1">
      <c r="A85" s="120" t="s">
        <v>310</v>
      </c>
      <c r="B85" s="436" t="s">
        <v>205</v>
      </c>
      <c r="C85" s="382"/>
      <c r="D85" s="382"/>
      <c r="E85" s="382"/>
      <c r="F85" s="301"/>
      <c r="G85" s="19" t="s">
        <v>1</v>
      </c>
      <c r="H85" s="300"/>
      <c r="I85" s="347"/>
      <c r="J85" s="311"/>
      <c r="K85" s="20"/>
      <c r="L85" s="20"/>
      <c r="M85" s="222"/>
      <c r="N85" s="20"/>
      <c r="O85" s="20"/>
      <c r="P85" s="222"/>
      <c r="Q85" s="20"/>
      <c r="R85" s="39"/>
      <c r="S85" s="222"/>
    </row>
    <row r="86" spans="1:19" s="98" customFormat="1" ht="27" customHeight="1">
      <c r="A86" s="27"/>
      <c r="B86" s="328" t="s">
        <v>38</v>
      </c>
      <c r="C86" s="382"/>
      <c r="D86" s="382"/>
      <c r="E86" s="382"/>
      <c r="F86" s="301"/>
      <c r="G86" s="19" t="s">
        <v>1</v>
      </c>
      <c r="H86" s="300" t="s">
        <v>93</v>
      </c>
      <c r="I86" s="347"/>
      <c r="J86" s="311"/>
      <c r="K86" s="20">
        <v>2</v>
      </c>
      <c r="L86" s="20"/>
      <c r="M86" s="222">
        <f t="shared" si="2"/>
        <v>2</v>
      </c>
      <c r="N86" s="20">
        <v>2</v>
      </c>
      <c r="O86" s="20"/>
      <c r="P86" s="222">
        <f t="shared" si="3"/>
        <v>2</v>
      </c>
      <c r="Q86" s="20">
        <f t="shared" si="4"/>
        <v>0</v>
      </c>
      <c r="R86" s="39">
        <f t="shared" si="5"/>
        <v>0</v>
      </c>
      <c r="S86" s="222">
        <f t="shared" si="6"/>
        <v>0</v>
      </c>
    </row>
    <row r="87" spans="1:19" s="98" customFormat="1" ht="28.5" customHeight="1">
      <c r="A87" s="27"/>
      <c r="B87" s="328" t="s">
        <v>2</v>
      </c>
      <c r="C87" s="382"/>
      <c r="D87" s="382"/>
      <c r="E87" s="382"/>
      <c r="F87" s="301"/>
      <c r="G87" s="19" t="s">
        <v>1</v>
      </c>
      <c r="H87" s="300" t="s">
        <v>57</v>
      </c>
      <c r="I87" s="347"/>
      <c r="J87" s="368"/>
      <c r="K87" s="40">
        <f>(4.4*8+4.7*4)/12</f>
        <v>4.5</v>
      </c>
      <c r="L87" s="20"/>
      <c r="M87" s="222">
        <f t="shared" si="2"/>
        <v>4.5</v>
      </c>
      <c r="N87" s="40">
        <f>(4.4*8+4.7*4)/12</f>
        <v>4.5</v>
      </c>
      <c r="O87" s="20"/>
      <c r="P87" s="222">
        <f t="shared" si="3"/>
        <v>4.5</v>
      </c>
      <c r="Q87" s="20">
        <f t="shared" si="4"/>
        <v>0</v>
      </c>
      <c r="R87" s="39">
        <f t="shared" si="5"/>
        <v>0</v>
      </c>
      <c r="S87" s="222">
        <f t="shared" si="6"/>
        <v>0</v>
      </c>
    </row>
    <row r="88" spans="1:19" s="98" customFormat="1" ht="28.5" customHeight="1">
      <c r="A88" s="27"/>
      <c r="B88" s="328" t="s">
        <v>3</v>
      </c>
      <c r="C88" s="382"/>
      <c r="D88" s="382"/>
      <c r="E88" s="382"/>
      <c r="F88" s="301"/>
      <c r="G88" s="19" t="s">
        <v>1</v>
      </c>
      <c r="H88" s="300" t="s">
        <v>57</v>
      </c>
      <c r="I88" s="347"/>
      <c r="J88" s="368"/>
      <c r="K88" s="42">
        <f>(6*8+6*4)/12</f>
        <v>6</v>
      </c>
      <c r="L88" s="20"/>
      <c r="M88" s="222">
        <f t="shared" si="2"/>
        <v>6</v>
      </c>
      <c r="N88" s="40">
        <f>(6*8+6*4)/12</f>
        <v>6</v>
      </c>
      <c r="O88" s="20"/>
      <c r="P88" s="222">
        <f t="shared" si="3"/>
        <v>6</v>
      </c>
      <c r="Q88" s="20">
        <f t="shared" si="4"/>
        <v>0</v>
      </c>
      <c r="R88" s="39">
        <f t="shared" si="5"/>
        <v>0</v>
      </c>
      <c r="S88" s="222">
        <f t="shared" si="6"/>
        <v>0</v>
      </c>
    </row>
    <row r="89" spans="1:19" s="98" customFormat="1" ht="27" customHeight="1">
      <c r="A89" s="27"/>
      <c r="B89" s="328" t="s">
        <v>4</v>
      </c>
      <c r="C89" s="382"/>
      <c r="D89" s="382"/>
      <c r="E89" s="382"/>
      <c r="F89" s="301"/>
      <c r="G89" s="19" t="s">
        <v>1</v>
      </c>
      <c r="H89" s="300" t="s">
        <v>57</v>
      </c>
      <c r="I89" s="347"/>
      <c r="J89" s="368"/>
      <c r="K89" s="42">
        <f>(3*8+3*4)/12</f>
        <v>3</v>
      </c>
      <c r="L89" s="20"/>
      <c r="M89" s="222">
        <f t="shared" si="2"/>
        <v>3</v>
      </c>
      <c r="N89" s="40">
        <f>(3*8+3*4)/12</f>
        <v>3</v>
      </c>
      <c r="O89" s="20"/>
      <c r="P89" s="222">
        <f t="shared" si="3"/>
        <v>3</v>
      </c>
      <c r="Q89" s="20">
        <f t="shared" si="4"/>
        <v>0</v>
      </c>
      <c r="R89" s="39">
        <f t="shared" si="5"/>
        <v>0</v>
      </c>
      <c r="S89" s="222">
        <f t="shared" si="6"/>
        <v>0</v>
      </c>
    </row>
    <row r="90" spans="1:19" s="98" customFormat="1" ht="27" customHeight="1">
      <c r="A90" s="27"/>
      <c r="B90" s="328" t="s">
        <v>5</v>
      </c>
      <c r="C90" s="382"/>
      <c r="D90" s="382"/>
      <c r="E90" s="382"/>
      <c r="F90" s="301"/>
      <c r="G90" s="19" t="s">
        <v>1</v>
      </c>
      <c r="H90" s="300" t="s">
        <v>57</v>
      </c>
      <c r="I90" s="347"/>
      <c r="J90" s="368"/>
      <c r="K90" s="42">
        <f>(11*8+11*4)/12</f>
        <v>11</v>
      </c>
      <c r="L90" s="20"/>
      <c r="M90" s="222">
        <f t="shared" si="2"/>
        <v>11</v>
      </c>
      <c r="N90" s="40">
        <f>(11*8+11*4)/12</f>
        <v>11</v>
      </c>
      <c r="O90" s="20"/>
      <c r="P90" s="222">
        <f t="shared" si="3"/>
        <v>11</v>
      </c>
      <c r="Q90" s="20">
        <f t="shared" si="4"/>
        <v>0</v>
      </c>
      <c r="R90" s="39">
        <f t="shared" si="5"/>
        <v>0</v>
      </c>
      <c r="S90" s="222">
        <f t="shared" si="6"/>
        <v>0</v>
      </c>
    </row>
    <row r="91" spans="1:19" s="98" customFormat="1" ht="27" customHeight="1">
      <c r="A91" s="27"/>
      <c r="B91" s="328" t="s">
        <v>6</v>
      </c>
      <c r="C91" s="382"/>
      <c r="D91" s="382"/>
      <c r="E91" s="382"/>
      <c r="F91" s="301"/>
      <c r="G91" s="19" t="s">
        <v>1</v>
      </c>
      <c r="H91" s="300" t="s">
        <v>57</v>
      </c>
      <c r="I91" s="347"/>
      <c r="J91" s="368"/>
      <c r="K91" s="42">
        <f>SUM(K87:K90)</f>
        <v>24.5</v>
      </c>
      <c r="L91" s="20"/>
      <c r="M91" s="222">
        <f t="shared" si="2"/>
        <v>24.5</v>
      </c>
      <c r="N91" s="40">
        <f>SUM(N87:N90)</f>
        <v>24.5</v>
      </c>
      <c r="O91" s="20"/>
      <c r="P91" s="222">
        <f t="shared" si="3"/>
        <v>24.5</v>
      </c>
      <c r="Q91" s="20">
        <f t="shared" si="4"/>
        <v>0</v>
      </c>
      <c r="R91" s="39">
        <f t="shared" si="5"/>
        <v>0</v>
      </c>
      <c r="S91" s="222">
        <f t="shared" si="6"/>
        <v>0</v>
      </c>
    </row>
    <row r="92" spans="1:19" s="98" customFormat="1" ht="28.5" customHeight="1">
      <c r="A92" s="27"/>
      <c r="B92" s="328" t="s">
        <v>319</v>
      </c>
      <c r="C92" s="382"/>
      <c r="D92" s="382"/>
      <c r="E92" s="382"/>
      <c r="F92" s="301"/>
      <c r="G92" s="19" t="s">
        <v>70</v>
      </c>
      <c r="H92" s="300" t="s">
        <v>318</v>
      </c>
      <c r="I92" s="347"/>
      <c r="J92" s="368"/>
      <c r="K92" s="38">
        <v>1667200</v>
      </c>
      <c r="L92" s="20">
        <v>759300</v>
      </c>
      <c r="M92" s="222">
        <f>SUM(K92:L92)</f>
        <v>2426500</v>
      </c>
      <c r="N92" s="41">
        <v>1667199</v>
      </c>
      <c r="O92" s="20">
        <v>765642</v>
      </c>
      <c r="P92" s="222">
        <f>SUM(N92:O92)</f>
        <v>2432841</v>
      </c>
      <c r="Q92" s="20">
        <f>N92-K92</f>
        <v>-1</v>
      </c>
      <c r="R92" s="39">
        <f>O92-L92</f>
        <v>6342</v>
      </c>
      <c r="S92" s="222">
        <f>SUM(Q92:R92)</f>
        <v>6341</v>
      </c>
    </row>
    <row r="93" spans="1:19" s="98" customFormat="1" ht="27" customHeight="1">
      <c r="A93" s="120" t="s">
        <v>311</v>
      </c>
      <c r="B93" s="511" t="s">
        <v>206</v>
      </c>
      <c r="C93" s="382"/>
      <c r="D93" s="382"/>
      <c r="E93" s="382"/>
      <c r="F93" s="301"/>
      <c r="G93" s="19"/>
      <c r="H93" s="300"/>
      <c r="I93" s="347"/>
      <c r="J93" s="368"/>
      <c r="K93" s="42"/>
      <c r="L93" s="20"/>
      <c r="M93" s="222"/>
      <c r="N93" s="20"/>
      <c r="O93" s="20"/>
      <c r="P93" s="222"/>
      <c r="Q93" s="20"/>
      <c r="R93" s="39"/>
      <c r="S93" s="222"/>
    </row>
    <row r="94" spans="1:19" s="98" customFormat="1" ht="40.5" customHeight="1">
      <c r="A94" s="27"/>
      <c r="B94" s="512" t="s">
        <v>64</v>
      </c>
      <c r="C94" s="382"/>
      <c r="D94" s="382"/>
      <c r="E94" s="382"/>
      <c r="F94" s="301"/>
      <c r="G94" s="19" t="s">
        <v>35</v>
      </c>
      <c r="H94" s="300" t="s">
        <v>262</v>
      </c>
      <c r="I94" s="347"/>
      <c r="J94" s="368"/>
      <c r="K94" s="165">
        <f>(158*8+188*4)/12</f>
        <v>168</v>
      </c>
      <c r="L94" s="20"/>
      <c r="M94" s="222">
        <f t="shared" si="2"/>
        <v>168</v>
      </c>
      <c r="N94" s="165">
        <f>(158*8+188*4)/12</f>
        <v>168</v>
      </c>
      <c r="O94" s="20"/>
      <c r="P94" s="222">
        <f t="shared" si="3"/>
        <v>168</v>
      </c>
      <c r="Q94" s="20">
        <f t="shared" si="4"/>
        <v>0</v>
      </c>
      <c r="R94" s="39">
        <f t="shared" si="5"/>
        <v>0</v>
      </c>
      <c r="S94" s="222">
        <f t="shared" si="6"/>
        <v>0</v>
      </c>
    </row>
    <row r="95" spans="1:19" s="98" customFormat="1" ht="27" customHeight="1">
      <c r="A95" s="120" t="s">
        <v>312</v>
      </c>
      <c r="B95" s="511" t="s">
        <v>207</v>
      </c>
      <c r="C95" s="382"/>
      <c r="D95" s="382"/>
      <c r="E95" s="382"/>
      <c r="F95" s="301"/>
      <c r="G95" s="19"/>
      <c r="H95" s="300"/>
      <c r="I95" s="347"/>
      <c r="J95" s="368"/>
      <c r="K95" s="42"/>
      <c r="L95" s="20"/>
      <c r="M95" s="222"/>
      <c r="N95" s="20"/>
      <c r="O95" s="20"/>
      <c r="P95" s="222"/>
      <c r="Q95" s="20"/>
      <c r="R95" s="39"/>
      <c r="S95" s="222"/>
    </row>
    <row r="96" spans="1:19" s="98" customFormat="1" ht="28.5" customHeight="1">
      <c r="A96" s="27"/>
      <c r="B96" s="512" t="s">
        <v>65</v>
      </c>
      <c r="C96" s="382"/>
      <c r="D96" s="382"/>
      <c r="E96" s="382"/>
      <c r="F96" s="301"/>
      <c r="G96" s="19" t="s">
        <v>70</v>
      </c>
      <c r="H96" s="300" t="s">
        <v>293</v>
      </c>
      <c r="I96" s="347"/>
      <c r="J96" s="368"/>
      <c r="K96" s="42">
        <f>K92/K94</f>
        <v>9923.809523809523</v>
      </c>
      <c r="L96" s="40">
        <f>L92/K94</f>
        <v>4519.642857142857</v>
      </c>
      <c r="M96" s="227">
        <f t="shared" si="2"/>
        <v>14443.45238095238</v>
      </c>
      <c r="N96" s="40">
        <f>N92/N94</f>
        <v>9923.80357142857</v>
      </c>
      <c r="O96" s="40">
        <f>O92/N94</f>
        <v>4557.392857142857</v>
      </c>
      <c r="P96" s="227">
        <f t="shared" si="3"/>
        <v>14481.196428571428</v>
      </c>
      <c r="Q96" s="40">
        <f t="shared" si="4"/>
        <v>-0.005952380952294334</v>
      </c>
      <c r="R96" s="39">
        <f t="shared" si="5"/>
        <v>37.75</v>
      </c>
      <c r="S96" s="227">
        <f t="shared" si="6"/>
        <v>37.744047619047706</v>
      </c>
    </row>
    <row r="97" spans="1:19" ht="30" customHeight="1">
      <c r="A97" s="436" t="s">
        <v>340</v>
      </c>
      <c r="B97" s="382"/>
      <c r="C97" s="382"/>
      <c r="D97" s="382"/>
      <c r="E97" s="382"/>
      <c r="F97" s="382"/>
      <c r="G97" s="382"/>
      <c r="H97" s="382"/>
      <c r="I97" s="382"/>
      <c r="J97" s="382"/>
      <c r="K97" s="382"/>
      <c r="L97" s="382"/>
      <c r="M97" s="382"/>
      <c r="N97" s="382"/>
      <c r="O97" s="382"/>
      <c r="P97" s="382"/>
      <c r="Q97" s="380"/>
      <c r="R97" s="380"/>
      <c r="S97" s="380"/>
    </row>
    <row r="98" spans="1:19" s="98" customFormat="1" ht="30" customHeight="1">
      <c r="A98" s="120" t="s">
        <v>313</v>
      </c>
      <c r="B98" s="513" t="s">
        <v>235</v>
      </c>
      <c r="C98" s="498"/>
      <c r="D98" s="498"/>
      <c r="E98" s="498"/>
      <c r="F98" s="499"/>
      <c r="G98" s="8"/>
      <c r="H98" s="300"/>
      <c r="I98" s="347"/>
      <c r="J98" s="368"/>
      <c r="K98" s="20"/>
      <c r="L98" s="20"/>
      <c r="M98" s="222"/>
      <c r="N98" s="20"/>
      <c r="O98" s="20"/>
      <c r="P98" s="222"/>
      <c r="Q98" s="20"/>
      <c r="R98" s="39"/>
      <c r="S98" s="222"/>
    </row>
    <row r="99" spans="1:19" s="98" customFormat="1" ht="27" customHeight="1">
      <c r="A99" s="120" t="s">
        <v>314</v>
      </c>
      <c r="B99" s="436" t="s">
        <v>205</v>
      </c>
      <c r="C99" s="382"/>
      <c r="D99" s="382"/>
      <c r="E99" s="382"/>
      <c r="F99" s="301"/>
      <c r="G99" s="19"/>
      <c r="H99" s="300"/>
      <c r="I99" s="347"/>
      <c r="J99" s="368"/>
      <c r="K99" s="20"/>
      <c r="L99" s="20"/>
      <c r="M99" s="222"/>
      <c r="N99" s="20"/>
      <c r="O99" s="20"/>
      <c r="P99" s="222"/>
      <c r="Q99" s="20"/>
      <c r="R99" s="39"/>
      <c r="S99" s="222"/>
    </row>
    <row r="100" spans="1:19" s="98" customFormat="1" ht="94.5" customHeight="1">
      <c r="A100" s="27"/>
      <c r="B100" s="328" t="s">
        <v>236</v>
      </c>
      <c r="C100" s="382"/>
      <c r="D100" s="382"/>
      <c r="E100" s="382"/>
      <c r="F100" s="301"/>
      <c r="G100" s="19" t="s">
        <v>70</v>
      </c>
      <c r="H100" s="389" t="s">
        <v>237</v>
      </c>
      <c r="I100" s="523"/>
      <c r="J100" s="368"/>
      <c r="K100" s="41">
        <v>586610</v>
      </c>
      <c r="L100" s="41">
        <v>114000</v>
      </c>
      <c r="M100" s="213">
        <f t="shared" si="2"/>
        <v>700610</v>
      </c>
      <c r="N100" s="41">
        <v>484188</v>
      </c>
      <c r="O100" s="41">
        <v>114000</v>
      </c>
      <c r="P100" s="222">
        <f t="shared" si="3"/>
        <v>598188</v>
      </c>
      <c r="Q100" s="20">
        <f t="shared" si="4"/>
        <v>-102422</v>
      </c>
      <c r="R100" s="39">
        <f t="shared" si="5"/>
        <v>0</v>
      </c>
      <c r="S100" s="222">
        <f t="shared" si="6"/>
        <v>-102422</v>
      </c>
    </row>
    <row r="101" spans="1:19" s="98" customFormat="1" ht="27" customHeight="1">
      <c r="A101" s="120" t="s">
        <v>315</v>
      </c>
      <c r="B101" s="436" t="s">
        <v>206</v>
      </c>
      <c r="C101" s="382"/>
      <c r="D101" s="382"/>
      <c r="E101" s="382"/>
      <c r="F101" s="301"/>
      <c r="G101" s="19"/>
      <c r="H101" s="300"/>
      <c r="I101" s="347"/>
      <c r="J101" s="301"/>
      <c r="K101" s="39"/>
      <c r="L101" s="20"/>
      <c r="M101" s="222"/>
      <c r="N101" s="20"/>
      <c r="O101" s="20"/>
      <c r="P101" s="222"/>
      <c r="Q101" s="20"/>
      <c r="R101" s="39"/>
      <c r="S101" s="222"/>
    </row>
    <row r="102" spans="1:19" s="98" customFormat="1" ht="27" customHeight="1">
      <c r="A102" s="27"/>
      <c r="B102" s="328" t="s">
        <v>238</v>
      </c>
      <c r="C102" s="382"/>
      <c r="D102" s="382"/>
      <c r="E102" s="382"/>
      <c r="F102" s="301"/>
      <c r="G102" s="19" t="s">
        <v>1</v>
      </c>
      <c r="H102" s="300" t="s">
        <v>68</v>
      </c>
      <c r="I102" s="347"/>
      <c r="J102" s="301"/>
      <c r="K102" s="165">
        <v>5</v>
      </c>
      <c r="L102" s="20"/>
      <c r="M102" s="222">
        <f t="shared" si="2"/>
        <v>5</v>
      </c>
      <c r="N102" s="20">
        <v>5</v>
      </c>
      <c r="O102" s="20"/>
      <c r="P102" s="222">
        <f t="shared" si="3"/>
        <v>5</v>
      </c>
      <c r="Q102" s="20">
        <f t="shared" si="4"/>
        <v>0</v>
      </c>
      <c r="R102" s="39">
        <f t="shared" si="5"/>
        <v>0</v>
      </c>
      <c r="S102" s="222">
        <f t="shared" si="6"/>
        <v>0</v>
      </c>
    </row>
    <row r="103" spans="1:19" s="98" customFormat="1" ht="27" customHeight="1">
      <c r="A103" s="27"/>
      <c r="B103" s="328" t="s">
        <v>239</v>
      </c>
      <c r="C103" s="382"/>
      <c r="D103" s="382"/>
      <c r="E103" s="382"/>
      <c r="F103" s="301"/>
      <c r="G103" s="19" t="s">
        <v>35</v>
      </c>
      <c r="H103" s="300" t="s">
        <v>68</v>
      </c>
      <c r="I103" s="347"/>
      <c r="J103" s="301"/>
      <c r="K103" s="39">
        <v>534</v>
      </c>
      <c r="L103" s="20"/>
      <c r="M103" s="222">
        <f t="shared" si="2"/>
        <v>534</v>
      </c>
      <c r="N103" s="20">
        <v>534</v>
      </c>
      <c r="O103" s="20"/>
      <c r="P103" s="222">
        <f t="shared" si="3"/>
        <v>534</v>
      </c>
      <c r="Q103" s="20">
        <f t="shared" si="4"/>
        <v>0</v>
      </c>
      <c r="R103" s="39">
        <f t="shared" si="5"/>
        <v>0</v>
      </c>
      <c r="S103" s="222">
        <f t="shared" si="6"/>
        <v>0</v>
      </c>
    </row>
    <row r="104" spans="1:19" s="98" customFormat="1" ht="27" customHeight="1">
      <c r="A104" s="120" t="s">
        <v>316</v>
      </c>
      <c r="B104" s="511" t="s">
        <v>207</v>
      </c>
      <c r="C104" s="382"/>
      <c r="D104" s="382"/>
      <c r="E104" s="382"/>
      <c r="F104" s="301"/>
      <c r="G104" s="19"/>
      <c r="H104" s="300"/>
      <c r="I104" s="382"/>
      <c r="J104" s="301"/>
      <c r="K104" s="39"/>
      <c r="L104" s="20"/>
      <c r="M104" s="222"/>
      <c r="N104" s="20"/>
      <c r="O104" s="20"/>
      <c r="P104" s="222"/>
      <c r="Q104" s="20"/>
      <c r="R104" s="39"/>
      <c r="S104" s="222"/>
    </row>
    <row r="105" spans="1:19" s="98" customFormat="1" ht="40.5" customHeight="1">
      <c r="A105" s="27"/>
      <c r="B105" s="328" t="s">
        <v>240</v>
      </c>
      <c r="C105" s="382"/>
      <c r="D105" s="382"/>
      <c r="E105" s="382"/>
      <c r="F105" s="301"/>
      <c r="G105" s="19" t="s">
        <v>70</v>
      </c>
      <c r="H105" s="300" t="s">
        <v>294</v>
      </c>
      <c r="I105" s="347"/>
      <c r="J105" s="301"/>
      <c r="K105" s="43">
        <f>K100/K102</f>
        <v>117322</v>
      </c>
      <c r="L105" s="21">
        <f>L100/K102</f>
        <v>22800</v>
      </c>
      <c r="M105" s="214">
        <f t="shared" si="2"/>
        <v>140122</v>
      </c>
      <c r="N105" s="20">
        <f>N100/N102</f>
        <v>96837.6</v>
      </c>
      <c r="O105" s="20">
        <f>O100/N102</f>
        <v>22800</v>
      </c>
      <c r="P105" s="222">
        <f t="shared" si="3"/>
        <v>119637.6</v>
      </c>
      <c r="Q105" s="20">
        <f t="shared" si="4"/>
        <v>-20484.399999999994</v>
      </c>
      <c r="R105" s="39">
        <f t="shared" si="5"/>
        <v>0</v>
      </c>
      <c r="S105" s="245">
        <f t="shared" si="6"/>
        <v>-20484.399999999994</v>
      </c>
    </row>
    <row r="106" spans="1:19" s="98" customFormat="1" ht="40.5" customHeight="1">
      <c r="A106" s="27"/>
      <c r="B106" s="328" t="s">
        <v>241</v>
      </c>
      <c r="C106" s="382"/>
      <c r="D106" s="382"/>
      <c r="E106" s="382"/>
      <c r="F106" s="301"/>
      <c r="G106" s="19" t="s">
        <v>70</v>
      </c>
      <c r="H106" s="300" t="s">
        <v>295</v>
      </c>
      <c r="I106" s="347"/>
      <c r="J106" s="301"/>
      <c r="K106" s="166">
        <f>K100/K103</f>
        <v>1098.5205992509364</v>
      </c>
      <c r="L106" s="21">
        <f>L100/K103</f>
        <v>213.48314606741573</v>
      </c>
      <c r="M106" s="214">
        <f t="shared" si="2"/>
        <v>1312.003745318352</v>
      </c>
      <c r="N106" s="21">
        <f>N100/N103</f>
        <v>906.7191011235955</v>
      </c>
      <c r="O106" s="21">
        <f>O100/N103</f>
        <v>213.48314606741573</v>
      </c>
      <c r="P106" s="214">
        <f t="shared" si="3"/>
        <v>1120.202247191011</v>
      </c>
      <c r="Q106" s="21">
        <f t="shared" si="4"/>
        <v>-191.8014981273409</v>
      </c>
      <c r="R106" s="39">
        <f t="shared" si="5"/>
        <v>0</v>
      </c>
      <c r="S106" s="214">
        <f t="shared" si="6"/>
        <v>-191.8014981273409</v>
      </c>
    </row>
    <row r="107" spans="1:19" s="98" customFormat="1" ht="27" customHeight="1">
      <c r="A107" s="120" t="s">
        <v>317</v>
      </c>
      <c r="B107" s="436" t="s">
        <v>208</v>
      </c>
      <c r="C107" s="382"/>
      <c r="D107" s="382"/>
      <c r="E107" s="382"/>
      <c r="F107" s="301"/>
      <c r="G107" s="19"/>
      <c r="H107" s="300"/>
      <c r="I107" s="367"/>
      <c r="J107" s="301"/>
      <c r="K107" s="39"/>
      <c r="L107" s="20"/>
      <c r="M107" s="222"/>
      <c r="N107" s="20"/>
      <c r="O107" s="20"/>
      <c r="P107" s="222"/>
      <c r="Q107" s="20"/>
      <c r="R107" s="39"/>
      <c r="S107" s="222"/>
    </row>
    <row r="108" spans="1:19" s="98" customFormat="1" ht="64.5" customHeight="1">
      <c r="A108" s="272"/>
      <c r="B108" s="393" t="s">
        <v>242</v>
      </c>
      <c r="C108" s="394"/>
      <c r="D108" s="394"/>
      <c r="E108" s="394"/>
      <c r="F108" s="395"/>
      <c r="G108" s="62" t="s">
        <v>96</v>
      </c>
      <c r="H108" s="304" t="s">
        <v>263</v>
      </c>
      <c r="I108" s="356"/>
      <c r="J108" s="395"/>
      <c r="K108" s="274">
        <f>K102*100/8</f>
        <v>62.5</v>
      </c>
      <c r="L108" s="273"/>
      <c r="M108" s="275">
        <f>SUM(K108:L108)</f>
        <v>62.5</v>
      </c>
      <c r="N108" s="273">
        <f>N102*100/8</f>
        <v>62.5</v>
      </c>
      <c r="O108" s="273"/>
      <c r="P108" s="276">
        <f t="shared" si="3"/>
        <v>62.5</v>
      </c>
      <c r="Q108" s="273">
        <f t="shared" si="4"/>
        <v>0</v>
      </c>
      <c r="R108" s="277">
        <f t="shared" si="5"/>
        <v>0</v>
      </c>
      <c r="S108" s="276">
        <f t="shared" si="6"/>
        <v>0</v>
      </c>
    </row>
    <row r="109" spans="1:19" ht="30" customHeight="1">
      <c r="A109" s="436" t="s">
        <v>341</v>
      </c>
      <c r="B109" s="382"/>
      <c r="C109" s="382"/>
      <c r="D109" s="382"/>
      <c r="E109" s="382"/>
      <c r="F109" s="382"/>
      <c r="G109" s="382"/>
      <c r="H109" s="382"/>
      <c r="I109" s="382"/>
      <c r="J109" s="382"/>
      <c r="K109" s="382"/>
      <c r="L109" s="382"/>
      <c r="M109" s="382"/>
      <c r="N109" s="382"/>
      <c r="O109" s="382"/>
      <c r="P109" s="382"/>
      <c r="Q109" s="380"/>
      <c r="R109" s="380"/>
      <c r="S109" s="381"/>
    </row>
    <row r="110" spans="1:19" ht="30" customHeight="1">
      <c r="A110" s="332" t="s">
        <v>339</v>
      </c>
      <c r="B110" s="378"/>
      <c r="C110" s="378"/>
      <c r="D110" s="378"/>
      <c r="E110" s="378"/>
      <c r="F110" s="378"/>
      <c r="G110" s="378"/>
      <c r="H110" s="378"/>
      <c r="I110" s="378"/>
      <c r="J110" s="378"/>
      <c r="K110" s="378"/>
      <c r="L110" s="378"/>
      <c r="M110" s="378"/>
      <c r="N110" s="378"/>
      <c r="O110" s="378"/>
      <c r="P110" s="378"/>
      <c r="Q110" s="380"/>
      <c r="R110" s="380"/>
      <c r="S110" s="381"/>
    </row>
    <row r="111" spans="1:16" ht="21" customHeight="1">
      <c r="A111" s="286"/>
      <c r="B111" s="287"/>
      <c r="C111" s="287"/>
      <c r="D111" s="287"/>
      <c r="E111" s="287"/>
      <c r="F111" s="287"/>
      <c r="G111" s="287"/>
      <c r="H111" s="287"/>
      <c r="I111" s="287"/>
      <c r="J111" s="287"/>
      <c r="K111" s="287"/>
      <c r="L111" s="287"/>
      <c r="M111" s="287"/>
      <c r="N111" s="287"/>
      <c r="O111" s="287"/>
      <c r="P111" s="287"/>
    </row>
    <row r="112" spans="1:16" ht="21" customHeight="1">
      <c r="A112" s="286"/>
      <c r="B112" s="287"/>
      <c r="C112" s="287"/>
      <c r="D112" s="287"/>
      <c r="E112" s="287"/>
      <c r="F112" s="287"/>
      <c r="G112" s="287"/>
      <c r="H112" s="287"/>
      <c r="I112" s="287"/>
      <c r="J112" s="287"/>
      <c r="K112" s="287"/>
      <c r="L112" s="287"/>
      <c r="M112" s="287"/>
      <c r="N112" s="287"/>
      <c r="O112" s="287"/>
      <c r="P112" s="287"/>
    </row>
    <row r="113" spans="1:14" ht="15">
      <c r="A113" s="16" t="s">
        <v>21</v>
      </c>
      <c r="B113" s="16"/>
      <c r="C113" s="16"/>
      <c r="D113" s="16"/>
      <c r="E113" s="16"/>
      <c r="F113" s="3"/>
      <c r="G113" s="3"/>
      <c r="H113" s="3"/>
      <c r="I113" s="3"/>
      <c r="J113" s="3"/>
      <c r="K113" s="3"/>
      <c r="L113" s="3"/>
      <c r="M113" s="3"/>
      <c r="N113" s="3"/>
    </row>
    <row r="114" spans="1:16" ht="15.75">
      <c r="A114" s="22" t="s">
        <v>22</v>
      </c>
      <c r="B114" s="22"/>
      <c r="C114" s="22"/>
      <c r="D114" s="22"/>
      <c r="E114" s="22"/>
      <c r="F114" s="3"/>
      <c r="G114" s="3"/>
      <c r="H114" s="3"/>
      <c r="I114" s="3"/>
      <c r="J114" s="15"/>
      <c r="K114" s="15"/>
      <c r="L114" s="293" t="s">
        <v>175</v>
      </c>
      <c r="M114" s="293"/>
      <c r="N114" s="293"/>
      <c r="O114" s="3"/>
      <c r="P114" s="3"/>
    </row>
    <row r="115" spans="1:16" ht="12.75">
      <c r="A115" s="3" t="s">
        <v>23</v>
      </c>
      <c r="B115" s="3" t="s">
        <v>27</v>
      </c>
      <c r="C115" s="3"/>
      <c r="D115" s="3"/>
      <c r="E115" s="3"/>
      <c r="F115" s="3"/>
      <c r="G115" s="3"/>
      <c r="H115" s="3"/>
      <c r="I115" s="3"/>
      <c r="J115" s="292" t="s">
        <v>26</v>
      </c>
      <c r="K115" s="292"/>
      <c r="L115" s="292" t="s">
        <v>25</v>
      </c>
      <c r="M115" s="292"/>
      <c r="N115" s="292"/>
      <c r="O115" s="3"/>
      <c r="P115" s="3"/>
    </row>
    <row r="116" spans="1:14" ht="12.75">
      <c r="A116" s="3" t="s">
        <v>24</v>
      </c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</row>
    <row r="117" spans="1:14" ht="15">
      <c r="A117" s="16" t="s">
        <v>47</v>
      </c>
      <c r="B117" s="16"/>
      <c r="C117" s="16"/>
      <c r="D117" s="16"/>
      <c r="E117" s="16"/>
      <c r="F117" s="3"/>
      <c r="G117" s="3"/>
      <c r="H117" s="3"/>
      <c r="I117" s="3"/>
      <c r="J117" s="3"/>
      <c r="K117" s="3"/>
      <c r="L117" s="3"/>
      <c r="M117" s="3"/>
      <c r="N117" s="3"/>
    </row>
    <row r="118" spans="1:14" ht="15.75">
      <c r="A118" s="22" t="s">
        <v>22</v>
      </c>
      <c r="B118" s="22"/>
      <c r="C118" s="22"/>
      <c r="D118" s="22"/>
      <c r="E118" s="22"/>
      <c r="F118" s="3"/>
      <c r="G118" s="3"/>
      <c r="H118" s="3"/>
      <c r="I118" s="3"/>
      <c r="J118" s="15"/>
      <c r="K118" s="15"/>
      <c r="L118" s="293" t="s">
        <v>46</v>
      </c>
      <c r="M118" s="293"/>
      <c r="N118" s="293"/>
    </row>
    <row r="119" spans="1:16" ht="12.75">
      <c r="A119" s="12" t="s">
        <v>172</v>
      </c>
      <c r="B119" s="12"/>
      <c r="C119" s="12"/>
      <c r="D119" s="12"/>
      <c r="E119" s="12"/>
      <c r="F119" s="12"/>
      <c r="G119" s="12"/>
      <c r="H119" s="12"/>
      <c r="I119" s="12"/>
      <c r="J119" s="292" t="s">
        <v>26</v>
      </c>
      <c r="K119" s="292"/>
      <c r="L119" s="292" t="s">
        <v>25</v>
      </c>
      <c r="M119" s="292"/>
      <c r="N119" s="292"/>
      <c r="O119" s="3"/>
      <c r="P119" s="3"/>
    </row>
    <row r="120" spans="1:14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 spans="1:14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</row>
    <row r="122" spans="1:16" ht="12.75">
      <c r="A122" s="364"/>
      <c r="B122" s="364"/>
      <c r="C122" s="364"/>
      <c r="D122" s="364"/>
      <c r="E122" s="364"/>
      <c r="F122" s="364"/>
      <c r="G122" s="364"/>
      <c r="H122" s="364"/>
      <c r="I122" s="364"/>
      <c r="J122" s="14"/>
      <c r="K122" s="14"/>
      <c r="L122" s="14"/>
      <c r="M122" s="14"/>
      <c r="N122" s="14"/>
      <c r="O122" s="3"/>
      <c r="P122" s="3"/>
    </row>
  </sheetData>
  <sheetProtection/>
  <mergeCells count="174">
    <mergeCell ref="B31:E31"/>
    <mergeCell ref="B32:E32"/>
    <mergeCell ref="O32:P32"/>
    <mergeCell ref="O33:P33"/>
    <mergeCell ref="O31:P31"/>
    <mergeCell ref="H92:J92"/>
    <mergeCell ref="K48:M48"/>
    <mergeCell ref="N48:P48"/>
    <mergeCell ref="H74:J74"/>
    <mergeCell ref="B34:E34"/>
    <mergeCell ref="Q48:S48"/>
    <mergeCell ref="H52:J52"/>
    <mergeCell ref="H87:J87"/>
    <mergeCell ref="H88:J88"/>
    <mergeCell ref="H69:J69"/>
    <mergeCell ref="H70:J70"/>
    <mergeCell ref="H71:J71"/>
    <mergeCell ref="H53:J53"/>
    <mergeCell ref="H72:J72"/>
    <mergeCell ref="H73:J73"/>
    <mergeCell ref="A44:N44"/>
    <mergeCell ref="A40:E40"/>
    <mergeCell ref="A41:E41"/>
    <mergeCell ref="A43:E43"/>
    <mergeCell ref="A38:E39"/>
    <mergeCell ref="F38:H38"/>
    <mergeCell ref="I38:K38"/>
    <mergeCell ref="L38:N38"/>
    <mergeCell ref="B24:P24"/>
    <mergeCell ref="L28:N28"/>
    <mergeCell ref="I28:K28"/>
    <mergeCell ref="L1:M1"/>
    <mergeCell ref="A6:N6"/>
    <mergeCell ref="A7:N7"/>
    <mergeCell ref="D10:L10"/>
    <mergeCell ref="D13:L13"/>
    <mergeCell ref="L20:N20"/>
    <mergeCell ref="D15:K15"/>
    <mergeCell ref="B18:N18"/>
    <mergeCell ref="M19:N19"/>
    <mergeCell ref="D9:M9"/>
    <mergeCell ref="D12:M12"/>
    <mergeCell ref="B20:D20"/>
    <mergeCell ref="E20:G20"/>
    <mergeCell ref="H20:J20"/>
    <mergeCell ref="B26:M26"/>
    <mergeCell ref="M27:N27"/>
    <mergeCell ref="B36:N36"/>
    <mergeCell ref="A28:A29"/>
    <mergeCell ref="F28:H28"/>
    <mergeCell ref="O28:P29"/>
    <mergeCell ref="O30:P30"/>
    <mergeCell ref="B28:E29"/>
    <mergeCell ref="B30:E30"/>
    <mergeCell ref="B33:E33"/>
    <mergeCell ref="O34:P34"/>
    <mergeCell ref="A122:I122"/>
    <mergeCell ref="B46:M46"/>
    <mergeCell ref="L114:N114"/>
    <mergeCell ref="H91:J91"/>
    <mergeCell ref="J119:K119"/>
    <mergeCell ref="J115:K115"/>
    <mergeCell ref="L115:N115"/>
    <mergeCell ref="L118:N118"/>
    <mergeCell ref="H85:J85"/>
    <mergeCell ref="H54:J54"/>
    <mergeCell ref="H76:J76"/>
    <mergeCell ref="H78:J78"/>
    <mergeCell ref="H75:J75"/>
    <mergeCell ref="H77:J77"/>
    <mergeCell ref="L119:N119"/>
    <mergeCell ref="H93:J93"/>
    <mergeCell ref="H108:J108"/>
    <mergeCell ref="H107:J107"/>
    <mergeCell ref="H100:J100"/>
    <mergeCell ref="B100:F100"/>
    <mergeCell ref="A48:A49"/>
    <mergeCell ref="G48:G49"/>
    <mergeCell ref="H48:J49"/>
    <mergeCell ref="H50:J50"/>
    <mergeCell ref="B48:F49"/>
    <mergeCell ref="B50:F50"/>
    <mergeCell ref="H51:J51"/>
    <mergeCell ref="H66:J66"/>
    <mergeCell ref="H67:J67"/>
    <mergeCell ref="H89:J89"/>
    <mergeCell ref="H90:J90"/>
    <mergeCell ref="H104:J104"/>
    <mergeCell ref="H105:J105"/>
    <mergeCell ref="H106:J106"/>
    <mergeCell ref="H101:J101"/>
    <mergeCell ref="H102:J102"/>
    <mergeCell ref="H103:J103"/>
    <mergeCell ref="H99:J99"/>
    <mergeCell ref="H94:J94"/>
    <mergeCell ref="H62:J62"/>
    <mergeCell ref="H63:J63"/>
    <mergeCell ref="H64:J64"/>
    <mergeCell ref="H55:J55"/>
    <mergeCell ref="H56:J56"/>
    <mergeCell ref="H57:J57"/>
    <mergeCell ref="H58:J58"/>
    <mergeCell ref="H59:J59"/>
    <mergeCell ref="H60:J60"/>
    <mergeCell ref="H61:J61"/>
    <mergeCell ref="B70:F70"/>
    <mergeCell ref="B71:F71"/>
    <mergeCell ref="B72:F72"/>
    <mergeCell ref="B73:F73"/>
    <mergeCell ref="H80:J80"/>
    <mergeCell ref="H81:J81"/>
    <mergeCell ref="H79:J79"/>
    <mergeCell ref="B74:F74"/>
    <mergeCell ref="B75:F75"/>
    <mergeCell ref="B76:F76"/>
    <mergeCell ref="B51:F51"/>
    <mergeCell ref="B52:F52"/>
    <mergeCell ref="B53:F53"/>
    <mergeCell ref="B54:F54"/>
    <mergeCell ref="B55:F55"/>
    <mergeCell ref="B56:F56"/>
    <mergeCell ref="B57:F57"/>
    <mergeCell ref="B58:F58"/>
    <mergeCell ref="B59:F59"/>
    <mergeCell ref="B60:F60"/>
    <mergeCell ref="B61:F61"/>
    <mergeCell ref="B62:F62"/>
    <mergeCell ref="B63:F63"/>
    <mergeCell ref="B64:F64"/>
    <mergeCell ref="B65:F65"/>
    <mergeCell ref="B66:F66"/>
    <mergeCell ref="B67:F67"/>
    <mergeCell ref="B69:F69"/>
    <mergeCell ref="A68:S68"/>
    <mergeCell ref="H65:J65"/>
    <mergeCell ref="B77:F77"/>
    <mergeCell ref="B78:F78"/>
    <mergeCell ref="B79:F79"/>
    <mergeCell ref="B80:F80"/>
    <mergeCell ref="B81:F81"/>
    <mergeCell ref="B82:F82"/>
    <mergeCell ref="B84:F84"/>
    <mergeCell ref="B85:F85"/>
    <mergeCell ref="B86:F86"/>
    <mergeCell ref="A83:S83"/>
    <mergeCell ref="H82:J82"/>
    <mergeCell ref="H84:J84"/>
    <mergeCell ref="H86:J86"/>
    <mergeCell ref="B87:F87"/>
    <mergeCell ref="B88:F88"/>
    <mergeCell ref="B89:F89"/>
    <mergeCell ref="B90:F90"/>
    <mergeCell ref="B91:F91"/>
    <mergeCell ref="B92:F92"/>
    <mergeCell ref="B93:F93"/>
    <mergeCell ref="B94:F94"/>
    <mergeCell ref="B95:F95"/>
    <mergeCell ref="B96:F96"/>
    <mergeCell ref="B98:F98"/>
    <mergeCell ref="B99:F99"/>
    <mergeCell ref="A97:S97"/>
    <mergeCell ref="H98:J98"/>
    <mergeCell ref="H95:J95"/>
    <mergeCell ref="H96:J96"/>
    <mergeCell ref="A109:S109"/>
    <mergeCell ref="A110:S110"/>
    <mergeCell ref="B101:F101"/>
    <mergeCell ref="B102:F102"/>
    <mergeCell ref="B103:F103"/>
    <mergeCell ref="B104:F104"/>
    <mergeCell ref="B105:F105"/>
    <mergeCell ref="B106:F106"/>
    <mergeCell ref="B107:F107"/>
    <mergeCell ref="B108:F108"/>
  </mergeCells>
  <printOptions/>
  <pageMargins left="0.1968503937007874" right="0.1968503937007874" top="0.5905511811023623" bottom="0.3937007874015748" header="0.5118110236220472" footer="0.1968503937007874"/>
  <pageSetup fitToHeight="3" horizontalDpi="600" verticalDpi="600" orientation="landscape" paperSize="9" scale="75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90"/>
  <sheetViews>
    <sheetView zoomScale="87" zoomScaleNormal="87" zoomScalePageLayoutView="0" workbookViewId="0" topLeftCell="A32">
      <selection activeCell="M73" sqref="M73"/>
    </sheetView>
  </sheetViews>
  <sheetFormatPr defaultColWidth="9.140625" defaultRowHeight="12.75"/>
  <cols>
    <col min="1" max="1" width="5.28125" style="0" customWidth="1"/>
    <col min="2" max="16" width="10.7109375" style="0" customWidth="1"/>
    <col min="17" max="19" width="9.00390625" style="0" customWidth="1"/>
  </cols>
  <sheetData>
    <row r="1" spans="1:13" ht="12.75">
      <c r="A1" s="1"/>
      <c r="K1" s="4"/>
      <c r="L1" s="364" t="s">
        <v>11</v>
      </c>
      <c r="M1" s="364"/>
    </row>
    <row r="2" spans="1:13" ht="12.75">
      <c r="A2" s="1"/>
      <c r="K2" s="5"/>
      <c r="L2" s="57" t="s">
        <v>176</v>
      </c>
      <c r="M2" s="57"/>
    </row>
    <row r="3" spans="1:13" ht="12.75">
      <c r="A3" s="1"/>
      <c r="K3" s="5"/>
      <c r="L3" s="57" t="s">
        <v>186</v>
      </c>
      <c r="M3" s="57"/>
    </row>
    <row r="4" spans="1:14" ht="12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 t="s">
        <v>187</v>
      </c>
      <c r="M4" s="3"/>
      <c r="N4" s="3"/>
    </row>
    <row r="5" spans="1:14" ht="7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6" ht="15.75">
      <c r="A6" s="355" t="s">
        <v>40</v>
      </c>
      <c r="B6" s="355"/>
      <c r="C6" s="355"/>
      <c r="D6" s="355"/>
      <c r="E6" s="355"/>
      <c r="F6" s="355"/>
      <c r="G6" s="355"/>
      <c r="H6" s="355"/>
      <c r="I6" s="355"/>
      <c r="J6" s="355"/>
      <c r="K6" s="355"/>
      <c r="L6" s="355"/>
      <c r="M6" s="355"/>
      <c r="N6" s="355"/>
      <c r="O6" s="12"/>
      <c r="P6" s="12"/>
    </row>
    <row r="7" spans="1:16" ht="14.25" customHeight="1">
      <c r="A7" s="355" t="s">
        <v>188</v>
      </c>
      <c r="B7" s="355"/>
      <c r="C7" s="355"/>
      <c r="D7" s="355"/>
      <c r="E7" s="355"/>
      <c r="F7" s="355"/>
      <c r="G7" s="355"/>
      <c r="H7" s="355"/>
      <c r="I7" s="355"/>
      <c r="J7" s="355"/>
      <c r="K7" s="355"/>
      <c r="L7" s="355"/>
      <c r="M7" s="355"/>
      <c r="N7" s="355"/>
      <c r="O7" s="12"/>
      <c r="P7" s="12"/>
    </row>
    <row r="8" spans="1:16" ht="7.5" customHeight="1">
      <c r="A8" s="23"/>
      <c r="B8" s="23"/>
      <c r="C8" s="23"/>
      <c r="D8" s="23"/>
      <c r="E8" s="23"/>
      <c r="F8" s="24"/>
      <c r="G8" s="25"/>
      <c r="H8" s="25"/>
      <c r="I8" s="25"/>
      <c r="J8" s="25"/>
      <c r="K8" s="24"/>
      <c r="L8" s="23"/>
      <c r="M8" s="23"/>
      <c r="N8" s="23"/>
      <c r="O8" s="12"/>
      <c r="P8" s="12"/>
    </row>
    <row r="9" spans="1:14" ht="18" customHeight="1">
      <c r="A9" s="13" t="s">
        <v>28</v>
      </c>
      <c r="B9" s="260" t="s">
        <v>180</v>
      </c>
      <c r="C9" s="29"/>
      <c r="D9" s="472" t="s">
        <v>48</v>
      </c>
      <c r="E9" s="472"/>
      <c r="F9" s="472"/>
      <c r="G9" s="472"/>
      <c r="H9" s="472"/>
      <c r="I9" s="472"/>
      <c r="J9" s="472"/>
      <c r="K9" s="472"/>
      <c r="L9" s="472"/>
      <c r="M9" s="532"/>
      <c r="N9" s="13"/>
    </row>
    <row r="10" spans="1:14" ht="12.75">
      <c r="A10" s="3" t="s">
        <v>12</v>
      </c>
      <c r="B10" s="3"/>
      <c r="C10" s="3"/>
      <c r="D10" s="302" t="s">
        <v>30</v>
      </c>
      <c r="E10" s="302"/>
      <c r="F10" s="302"/>
      <c r="G10" s="302"/>
      <c r="H10" s="302"/>
      <c r="I10" s="302"/>
      <c r="J10" s="302"/>
      <c r="K10" s="302"/>
      <c r="L10" s="302"/>
      <c r="M10" s="33"/>
      <c r="N10" s="3"/>
    </row>
    <row r="11" spans="1:14" ht="7.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ht="19.5" customHeight="1">
      <c r="A12" s="3" t="s">
        <v>29</v>
      </c>
      <c r="B12" s="260" t="s">
        <v>181</v>
      </c>
      <c r="D12" s="472" t="s">
        <v>48</v>
      </c>
      <c r="E12" s="472"/>
      <c r="F12" s="472"/>
      <c r="G12" s="472"/>
      <c r="H12" s="472"/>
      <c r="I12" s="472"/>
      <c r="J12" s="472"/>
      <c r="K12" s="472"/>
      <c r="L12" s="472"/>
      <c r="M12" s="532"/>
      <c r="N12" s="3"/>
    </row>
    <row r="13" spans="1:14" ht="12.75">
      <c r="A13" s="3" t="s">
        <v>13</v>
      </c>
      <c r="B13" s="3"/>
      <c r="C13" s="3"/>
      <c r="D13" s="302" t="s">
        <v>31</v>
      </c>
      <c r="E13" s="302"/>
      <c r="F13" s="302"/>
      <c r="G13" s="302"/>
      <c r="H13" s="302"/>
      <c r="I13" s="302"/>
      <c r="J13" s="302"/>
      <c r="K13" s="302"/>
      <c r="L13" s="302"/>
      <c r="M13" s="34"/>
      <c r="N13" s="3"/>
    </row>
    <row r="14" spans="1:14" ht="7.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15.75" customHeight="1">
      <c r="A15" s="17" t="s">
        <v>32</v>
      </c>
      <c r="B15" s="261" t="s">
        <v>231</v>
      </c>
      <c r="C15" s="30" t="s">
        <v>63</v>
      </c>
      <c r="D15" s="365" t="s">
        <v>233</v>
      </c>
      <c r="E15" s="365"/>
      <c r="F15" s="365"/>
      <c r="G15" s="365"/>
      <c r="H15" s="365"/>
      <c r="I15" s="365"/>
      <c r="J15" s="365"/>
      <c r="K15" s="365"/>
      <c r="L15" s="32"/>
      <c r="M15" s="32"/>
      <c r="N15" s="32"/>
    </row>
    <row r="16" spans="1:14" ht="12.75">
      <c r="A16" s="3" t="s">
        <v>229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 ht="7.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6" ht="15" customHeight="1">
      <c r="A18" s="11" t="s">
        <v>37</v>
      </c>
      <c r="B18" s="342" t="s">
        <v>190</v>
      </c>
      <c r="C18" s="342"/>
      <c r="D18" s="342"/>
      <c r="E18" s="342"/>
      <c r="F18" s="342"/>
      <c r="G18" s="342"/>
      <c r="H18" s="342"/>
      <c r="I18" s="342"/>
      <c r="J18" s="342"/>
      <c r="K18" s="342"/>
      <c r="L18" s="342"/>
      <c r="M18" s="342"/>
      <c r="N18" s="342"/>
      <c r="O18" s="11"/>
      <c r="P18" s="11"/>
    </row>
    <row r="19" spans="1:14" ht="13.5" customHeight="1">
      <c r="A19" s="3"/>
      <c r="B19" s="3"/>
      <c r="C19" s="3"/>
      <c r="D19" s="3"/>
      <c r="E19" s="3"/>
      <c r="F19" s="3"/>
      <c r="G19" s="3"/>
      <c r="H19" s="3"/>
      <c r="I19" s="3"/>
      <c r="J19" s="124" t="s">
        <v>193</v>
      </c>
      <c r="K19" s="6"/>
      <c r="L19" s="3"/>
      <c r="M19" s="302"/>
      <c r="N19" s="302"/>
    </row>
    <row r="20" spans="1:15" s="98" customFormat="1" ht="25.5" customHeight="1">
      <c r="A20" s="17"/>
      <c r="B20" s="300" t="s">
        <v>191</v>
      </c>
      <c r="C20" s="347"/>
      <c r="D20" s="347"/>
      <c r="E20" s="358" t="s">
        <v>42</v>
      </c>
      <c r="F20" s="358"/>
      <c r="G20" s="358"/>
      <c r="H20" s="358" t="s">
        <v>41</v>
      </c>
      <c r="I20" s="358"/>
      <c r="J20" s="358"/>
      <c r="K20" s="28"/>
      <c r="L20" s="303"/>
      <c r="M20" s="303"/>
      <c r="N20" s="303"/>
      <c r="O20" s="97"/>
    </row>
    <row r="21" spans="1:15" s="98" customFormat="1" ht="25.5" customHeight="1">
      <c r="A21" s="17"/>
      <c r="B21" s="67" t="s">
        <v>15</v>
      </c>
      <c r="C21" s="67" t="s">
        <v>16</v>
      </c>
      <c r="D21" s="88" t="s">
        <v>192</v>
      </c>
      <c r="E21" s="67" t="s">
        <v>15</v>
      </c>
      <c r="F21" s="67" t="s">
        <v>16</v>
      </c>
      <c r="G21" s="88" t="s">
        <v>192</v>
      </c>
      <c r="H21" s="8" t="s">
        <v>15</v>
      </c>
      <c r="I21" s="8" t="s">
        <v>16</v>
      </c>
      <c r="J21" s="89" t="s">
        <v>192</v>
      </c>
      <c r="K21" s="28"/>
      <c r="L21" s="28"/>
      <c r="M21" s="28"/>
      <c r="N21" s="28"/>
      <c r="O21" s="97"/>
    </row>
    <row r="22" spans="1:15" ht="13.5" customHeight="1" thickBot="1">
      <c r="A22" s="3"/>
      <c r="B22" s="76">
        <v>1</v>
      </c>
      <c r="C22" s="76">
        <v>2</v>
      </c>
      <c r="D22" s="76">
        <v>3</v>
      </c>
      <c r="E22" s="76">
        <v>4</v>
      </c>
      <c r="F22" s="76">
        <v>5</v>
      </c>
      <c r="G22" s="76">
        <v>6</v>
      </c>
      <c r="H22" s="77">
        <v>7</v>
      </c>
      <c r="I22" s="77">
        <v>8</v>
      </c>
      <c r="J22" s="77">
        <v>9</v>
      </c>
      <c r="K22" s="9"/>
      <c r="L22" s="9"/>
      <c r="M22" s="9"/>
      <c r="N22" s="9"/>
      <c r="O22" s="6"/>
    </row>
    <row r="23" spans="1:16" s="98" customFormat="1" ht="21.75" customHeight="1" thickTop="1">
      <c r="A23" s="17"/>
      <c r="B23" s="149">
        <f>F33</f>
        <v>54300</v>
      </c>
      <c r="C23" s="149">
        <f>G33</f>
        <v>692200</v>
      </c>
      <c r="D23" s="190">
        <f>SUM(B23:C23)</f>
        <v>746500</v>
      </c>
      <c r="E23" s="149">
        <f>I33</f>
        <v>52440</v>
      </c>
      <c r="F23" s="149">
        <f>J33</f>
        <v>683000</v>
      </c>
      <c r="G23" s="191">
        <f>SUM(E23:F23)</f>
        <v>735440</v>
      </c>
      <c r="H23" s="61">
        <f>E23-B23</f>
        <v>-1860</v>
      </c>
      <c r="I23" s="61">
        <f>F23-C23</f>
        <v>-9200</v>
      </c>
      <c r="J23" s="191">
        <f>G23-D23</f>
        <v>-11060</v>
      </c>
      <c r="K23" s="161"/>
      <c r="L23" s="161"/>
      <c r="M23" s="161"/>
      <c r="N23" s="161"/>
      <c r="O23" s="162"/>
      <c r="P23" s="163"/>
    </row>
    <row r="24" spans="1:16" s="98" customFormat="1" ht="21" customHeight="1">
      <c r="A24" s="17"/>
      <c r="B24" s="552" t="s">
        <v>213</v>
      </c>
      <c r="C24" s="552"/>
      <c r="D24" s="552"/>
      <c r="E24" s="552"/>
      <c r="F24" s="552"/>
      <c r="G24" s="552"/>
      <c r="H24" s="552"/>
      <c r="I24" s="552"/>
      <c r="J24" s="552"/>
      <c r="K24" s="552"/>
      <c r="L24" s="552"/>
      <c r="M24" s="552"/>
      <c r="N24" s="552"/>
      <c r="O24" s="552"/>
      <c r="P24" s="552"/>
    </row>
    <row r="25" spans="1:14" ht="7.5" customHeight="1">
      <c r="A25" s="3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</row>
    <row r="26" spans="1:14" ht="14.25" customHeight="1">
      <c r="A26" s="3" t="s">
        <v>36</v>
      </c>
      <c r="B26" s="350" t="s">
        <v>194</v>
      </c>
      <c r="C26" s="350"/>
      <c r="D26" s="350"/>
      <c r="E26" s="350"/>
      <c r="F26" s="350"/>
      <c r="G26" s="350"/>
      <c r="H26" s="350"/>
      <c r="I26" s="350"/>
      <c r="J26" s="350"/>
      <c r="K26" s="350"/>
      <c r="L26" s="350"/>
      <c r="M26" s="350"/>
      <c r="N26" s="3"/>
    </row>
    <row r="27" spans="1:18" ht="13.5" customHeight="1">
      <c r="A27" s="2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63" t="s">
        <v>193</v>
      </c>
      <c r="N27" s="363"/>
      <c r="O27" s="6"/>
      <c r="P27" s="164"/>
      <c r="R27" s="164" t="s">
        <v>193</v>
      </c>
    </row>
    <row r="28" spans="1:19" s="75" customFormat="1" ht="25.5" customHeight="1">
      <c r="A28" s="358" t="s">
        <v>14</v>
      </c>
      <c r="B28" s="304" t="s">
        <v>196</v>
      </c>
      <c r="C28" s="526"/>
      <c r="D28" s="526"/>
      <c r="E28" s="527"/>
      <c r="F28" s="304" t="s">
        <v>191</v>
      </c>
      <c r="G28" s="356"/>
      <c r="H28" s="357"/>
      <c r="I28" s="300" t="s">
        <v>195</v>
      </c>
      <c r="J28" s="347"/>
      <c r="K28" s="348"/>
      <c r="L28" s="327" t="s">
        <v>41</v>
      </c>
      <c r="M28" s="327"/>
      <c r="N28" s="327"/>
      <c r="O28" s="358" t="s">
        <v>53</v>
      </c>
      <c r="P28" s="358"/>
      <c r="Q28" s="553"/>
      <c r="R28" s="553"/>
      <c r="S28" s="553"/>
    </row>
    <row r="29" spans="1:19" s="75" customFormat="1" ht="25.5" customHeight="1">
      <c r="A29" s="358"/>
      <c r="B29" s="528"/>
      <c r="C29" s="529"/>
      <c r="D29" s="529"/>
      <c r="E29" s="530"/>
      <c r="F29" s="8" t="s">
        <v>15</v>
      </c>
      <c r="G29" s="8" t="s">
        <v>16</v>
      </c>
      <c r="H29" s="88" t="s">
        <v>192</v>
      </c>
      <c r="I29" s="8" t="s">
        <v>15</v>
      </c>
      <c r="J29" s="8" t="s">
        <v>16</v>
      </c>
      <c r="K29" s="88" t="s">
        <v>192</v>
      </c>
      <c r="L29" s="8" t="s">
        <v>15</v>
      </c>
      <c r="M29" s="8" t="s">
        <v>16</v>
      </c>
      <c r="N29" s="89" t="s">
        <v>192</v>
      </c>
      <c r="O29" s="358"/>
      <c r="P29" s="358"/>
      <c r="Q29" s="553"/>
      <c r="R29" s="553"/>
      <c r="S29" s="553"/>
    </row>
    <row r="30" spans="1:19" ht="13.5" thickBot="1">
      <c r="A30" s="79">
        <v>1</v>
      </c>
      <c r="B30" s="312">
        <v>2</v>
      </c>
      <c r="C30" s="437"/>
      <c r="D30" s="437"/>
      <c r="E30" s="531"/>
      <c r="F30" s="79">
        <v>3</v>
      </c>
      <c r="G30" s="79">
        <v>4</v>
      </c>
      <c r="H30" s="79">
        <v>5</v>
      </c>
      <c r="I30" s="79">
        <v>6</v>
      </c>
      <c r="J30" s="79">
        <v>7</v>
      </c>
      <c r="K30" s="79">
        <v>8</v>
      </c>
      <c r="L30" s="79">
        <v>9</v>
      </c>
      <c r="M30" s="79">
        <v>10</v>
      </c>
      <c r="N30" s="79">
        <v>11</v>
      </c>
      <c r="O30" s="423">
        <v>12</v>
      </c>
      <c r="P30" s="423"/>
      <c r="Q30" s="556"/>
      <c r="R30" s="556"/>
      <c r="S30" s="556"/>
    </row>
    <row r="31" spans="1:19" s="98" customFormat="1" ht="25.5" customHeight="1" thickTop="1">
      <c r="A31" s="251">
        <v>1</v>
      </c>
      <c r="B31" s="328" t="s">
        <v>302</v>
      </c>
      <c r="C31" s="329"/>
      <c r="D31" s="329"/>
      <c r="E31" s="538"/>
      <c r="F31" s="259">
        <v>54300</v>
      </c>
      <c r="G31" s="259"/>
      <c r="H31" s="212">
        <f>SUM(F31:G31)</f>
        <v>54300</v>
      </c>
      <c r="I31" s="126">
        <v>52440</v>
      </c>
      <c r="J31" s="126"/>
      <c r="K31" s="212">
        <f>SUM(I31:J31)</f>
        <v>52440</v>
      </c>
      <c r="L31" s="41">
        <f>I31-F31</f>
        <v>-1860</v>
      </c>
      <c r="M31" s="41">
        <f>J31-G31</f>
        <v>0</v>
      </c>
      <c r="N31" s="212">
        <f>SUM(L31:M31)</f>
        <v>-1860</v>
      </c>
      <c r="O31" s="554" t="s">
        <v>292</v>
      </c>
      <c r="P31" s="555"/>
      <c r="Q31" s="431"/>
      <c r="R31" s="431"/>
      <c r="S31" s="431"/>
    </row>
    <row r="32" spans="1:19" s="98" customFormat="1" ht="25.5" customHeight="1" thickBot="1">
      <c r="A32" s="258">
        <v>2</v>
      </c>
      <c r="B32" s="315" t="s">
        <v>305</v>
      </c>
      <c r="C32" s="316"/>
      <c r="D32" s="316"/>
      <c r="E32" s="551"/>
      <c r="F32" s="249"/>
      <c r="G32" s="249">
        <v>692200</v>
      </c>
      <c r="H32" s="250">
        <f>SUM(F32:G32)</f>
        <v>692200</v>
      </c>
      <c r="I32" s="247"/>
      <c r="J32" s="247">
        <v>683000</v>
      </c>
      <c r="K32" s="250">
        <f>SUM(I32:J32)</f>
        <v>683000</v>
      </c>
      <c r="L32" s="181">
        <f>I32-F32</f>
        <v>0</v>
      </c>
      <c r="M32" s="181">
        <f>J32-G32</f>
        <v>-9200</v>
      </c>
      <c r="N32" s="250">
        <f>SUM(L32:M32)</f>
        <v>-9200</v>
      </c>
      <c r="O32" s="557"/>
      <c r="P32" s="557"/>
      <c r="Q32" s="556"/>
      <c r="R32" s="556"/>
      <c r="S32" s="556"/>
    </row>
    <row r="33" spans="1:19" s="112" customFormat="1" ht="21.75" customHeight="1" thickTop="1">
      <c r="A33" s="107"/>
      <c r="B33" s="468" t="s">
        <v>199</v>
      </c>
      <c r="C33" s="543"/>
      <c r="D33" s="543"/>
      <c r="E33" s="544"/>
      <c r="F33" s="191">
        <f>SUM(F31:F32)</f>
        <v>54300</v>
      </c>
      <c r="G33" s="191">
        <f aca="true" t="shared" si="0" ref="G33:N33">SUM(G31:G32)</f>
        <v>692200</v>
      </c>
      <c r="H33" s="191">
        <f t="shared" si="0"/>
        <v>746500</v>
      </c>
      <c r="I33" s="191">
        <f t="shared" si="0"/>
        <v>52440</v>
      </c>
      <c r="J33" s="191">
        <f t="shared" si="0"/>
        <v>683000</v>
      </c>
      <c r="K33" s="191">
        <f t="shared" si="0"/>
        <v>735440</v>
      </c>
      <c r="L33" s="191">
        <f t="shared" si="0"/>
        <v>-1860</v>
      </c>
      <c r="M33" s="191">
        <f t="shared" si="0"/>
        <v>-9200</v>
      </c>
      <c r="N33" s="191">
        <f t="shared" si="0"/>
        <v>-11060</v>
      </c>
      <c r="O33" s="558"/>
      <c r="P33" s="558"/>
      <c r="Q33" s="559"/>
      <c r="R33" s="559"/>
      <c r="S33" s="559"/>
    </row>
    <row r="34" spans="1:14" ht="7.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ht="16.5" customHeight="1">
      <c r="A35" s="3" t="s">
        <v>44</v>
      </c>
      <c r="B35" s="342" t="s">
        <v>197</v>
      </c>
      <c r="C35" s="342"/>
      <c r="D35" s="342"/>
      <c r="E35" s="342"/>
      <c r="F35" s="342"/>
      <c r="G35" s="342"/>
      <c r="H35" s="342"/>
      <c r="I35" s="342"/>
      <c r="J35" s="342"/>
      <c r="K35" s="342"/>
      <c r="L35" s="342"/>
      <c r="M35" s="342"/>
      <c r="N35" s="342"/>
    </row>
    <row r="36" spans="1:16" ht="13.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124" t="s">
        <v>193</v>
      </c>
      <c r="O36" s="6"/>
      <c r="P36" s="6"/>
    </row>
    <row r="37" spans="1:17" s="75" customFormat="1" ht="25.5" customHeight="1">
      <c r="A37" s="304" t="s">
        <v>198</v>
      </c>
      <c r="B37" s="356"/>
      <c r="C37" s="356"/>
      <c r="D37" s="356"/>
      <c r="E37" s="356"/>
      <c r="F37" s="305"/>
      <c r="G37" s="305"/>
      <c r="H37" s="306"/>
      <c r="I37" s="304" t="s">
        <v>54</v>
      </c>
      <c r="J37" s="356"/>
      <c r="K37" s="357"/>
      <c r="L37" s="300" t="s">
        <v>43</v>
      </c>
      <c r="M37" s="347"/>
      <c r="N37" s="348"/>
      <c r="O37" s="327" t="s">
        <v>41</v>
      </c>
      <c r="P37" s="327"/>
      <c r="Q37" s="327"/>
    </row>
    <row r="38" spans="1:17" s="75" customFormat="1" ht="25.5" customHeight="1">
      <c r="A38" s="403"/>
      <c r="B38" s="404"/>
      <c r="C38" s="404"/>
      <c r="D38" s="404"/>
      <c r="E38" s="404"/>
      <c r="F38" s="308"/>
      <c r="G38" s="308"/>
      <c r="H38" s="309"/>
      <c r="I38" s="8" t="s">
        <v>17</v>
      </c>
      <c r="J38" s="8" t="s">
        <v>16</v>
      </c>
      <c r="K38" s="88" t="s">
        <v>192</v>
      </c>
      <c r="L38" s="8" t="s">
        <v>17</v>
      </c>
      <c r="M38" s="8" t="s">
        <v>16</v>
      </c>
      <c r="N38" s="88" t="s">
        <v>192</v>
      </c>
      <c r="O38" s="8" t="s">
        <v>17</v>
      </c>
      <c r="P38" s="8" t="s">
        <v>16</v>
      </c>
      <c r="Q38" s="89" t="s">
        <v>192</v>
      </c>
    </row>
    <row r="39" spans="1:17" ht="13.5" thickBot="1">
      <c r="A39" s="312">
        <v>1</v>
      </c>
      <c r="B39" s="313"/>
      <c r="C39" s="313"/>
      <c r="D39" s="313"/>
      <c r="E39" s="313"/>
      <c r="F39" s="317"/>
      <c r="G39" s="317"/>
      <c r="H39" s="318"/>
      <c r="I39" s="79">
        <v>2</v>
      </c>
      <c r="J39" s="79">
        <v>3</v>
      </c>
      <c r="K39" s="79">
        <v>4</v>
      </c>
      <c r="L39" s="79">
        <v>5</v>
      </c>
      <c r="M39" s="79">
        <v>6</v>
      </c>
      <c r="N39" s="79">
        <v>7</v>
      </c>
      <c r="O39" s="79">
        <v>8</v>
      </c>
      <c r="P39" s="79">
        <v>9</v>
      </c>
      <c r="Q39" s="79">
        <v>10</v>
      </c>
    </row>
    <row r="40" spans="1:17" ht="21.75" customHeight="1" thickBot="1" thickTop="1">
      <c r="A40" s="560" t="s">
        <v>327</v>
      </c>
      <c r="B40" s="561"/>
      <c r="C40" s="561"/>
      <c r="D40" s="561"/>
      <c r="E40" s="561"/>
      <c r="F40" s="562"/>
      <c r="G40" s="562"/>
      <c r="H40" s="563"/>
      <c r="I40" s="263">
        <v>54300</v>
      </c>
      <c r="J40" s="278">
        <v>687850</v>
      </c>
      <c r="K40" s="264">
        <f>SUM(I40:J40)</f>
        <v>742150</v>
      </c>
      <c r="L40" s="263">
        <v>52440</v>
      </c>
      <c r="M40" s="278">
        <v>683000</v>
      </c>
      <c r="N40" s="264">
        <f>SUM(L40:M40)</f>
        <v>735440</v>
      </c>
      <c r="O40" s="263">
        <f>L40-I40</f>
        <v>-1860</v>
      </c>
      <c r="P40" s="263">
        <f>M40-J40</f>
        <v>-4850</v>
      </c>
      <c r="Q40" s="264">
        <f>SUM(O40:P40)</f>
        <v>-6710</v>
      </c>
    </row>
    <row r="41" spans="1:17" s="115" customFormat="1" ht="21.75" customHeight="1" thickTop="1">
      <c r="A41" s="535" t="s">
        <v>199</v>
      </c>
      <c r="B41" s="536"/>
      <c r="C41" s="536"/>
      <c r="D41" s="536"/>
      <c r="E41" s="536"/>
      <c r="F41" s="330"/>
      <c r="G41" s="330"/>
      <c r="H41" s="331"/>
      <c r="I41" s="279">
        <f aca="true" t="shared" si="1" ref="I41:Q41">SUM(I40:I40)</f>
        <v>54300</v>
      </c>
      <c r="J41" s="279">
        <f t="shared" si="1"/>
        <v>687850</v>
      </c>
      <c r="K41" s="279">
        <f t="shared" si="1"/>
        <v>742150</v>
      </c>
      <c r="L41" s="279">
        <f t="shared" si="1"/>
        <v>52440</v>
      </c>
      <c r="M41" s="279">
        <f t="shared" si="1"/>
        <v>683000</v>
      </c>
      <c r="N41" s="279">
        <f t="shared" si="1"/>
        <v>735440</v>
      </c>
      <c r="O41" s="279">
        <f t="shared" si="1"/>
        <v>-1860</v>
      </c>
      <c r="P41" s="279">
        <f t="shared" si="1"/>
        <v>-4850</v>
      </c>
      <c r="Q41" s="279">
        <f t="shared" si="1"/>
        <v>-6710</v>
      </c>
    </row>
    <row r="42" spans="1:14" s="115" customFormat="1" ht="19.5" customHeight="1" hidden="1">
      <c r="A42" s="564" t="s">
        <v>213</v>
      </c>
      <c r="B42" s="565"/>
      <c r="C42" s="565"/>
      <c r="D42" s="565"/>
      <c r="E42" s="565"/>
      <c r="F42" s="565"/>
      <c r="G42" s="565"/>
      <c r="H42" s="565"/>
      <c r="I42" s="565"/>
      <c r="J42" s="565"/>
      <c r="K42" s="565"/>
      <c r="L42" s="565"/>
      <c r="M42" s="565"/>
      <c r="N42" s="566"/>
    </row>
    <row r="43" spans="1:17" ht="27" customHeight="1">
      <c r="A43" s="546" t="s">
        <v>343</v>
      </c>
      <c r="B43" s="547"/>
      <c r="C43" s="547"/>
      <c r="D43" s="547"/>
      <c r="E43" s="547"/>
      <c r="F43" s="547"/>
      <c r="G43" s="547"/>
      <c r="H43" s="547"/>
      <c r="I43" s="547"/>
      <c r="J43" s="547"/>
      <c r="K43" s="547"/>
      <c r="L43" s="547"/>
      <c r="M43" s="547"/>
      <c r="N43" s="547"/>
      <c r="O43" s="547"/>
      <c r="P43" s="380"/>
      <c r="Q43" s="381"/>
    </row>
    <row r="44" spans="1:17" ht="7.5" customHeight="1">
      <c r="A44" s="288"/>
      <c r="B44" s="288"/>
      <c r="C44" s="288"/>
      <c r="D44" s="288"/>
      <c r="E44" s="288"/>
      <c r="F44" s="288"/>
      <c r="G44" s="288"/>
      <c r="H44" s="288"/>
      <c r="I44" s="288"/>
      <c r="J44" s="288"/>
      <c r="K44" s="288"/>
      <c r="L44" s="288"/>
      <c r="M44" s="288"/>
      <c r="N44" s="288"/>
      <c r="O44" s="288"/>
      <c r="P44" s="289"/>
      <c r="Q44" s="289"/>
    </row>
    <row r="45" spans="1:14" ht="15">
      <c r="A45" s="3" t="s">
        <v>45</v>
      </c>
      <c r="B45" s="350" t="s">
        <v>200</v>
      </c>
      <c r="C45" s="350"/>
      <c r="D45" s="350"/>
      <c r="E45" s="350"/>
      <c r="F45" s="350"/>
      <c r="G45" s="350"/>
      <c r="H45" s="350"/>
      <c r="I45" s="350"/>
      <c r="J45" s="350"/>
      <c r="K45" s="350"/>
      <c r="L45" s="350"/>
      <c r="M45" s="350"/>
      <c r="N45" s="3"/>
    </row>
    <row r="46" spans="1:14" ht="7.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9" s="98" customFormat="1" ht="39" customHeight="1">
      <c r="A47" s="345" t="s">
        <v>14</v>
      </c>
      <c r="B47" s="304" t="s">
        <v>342</v>
      </c>
      <c r="C47" s="418"/>
      <c r="D47" s="418"/>
      <c r="E47" s="418"/>
      <c r="F47" s="419"/>
      <c r="G47" s="345" t="s">
        <v>19</v>
      </c>
      <c r="H47" s="304" t="s">
        <v>20</v>
      </c>
      <c r="I47" s="356"/>
      <c r="J47" s="520"/>
      <c r="K47" s="300" t="s">
        <v>202</v>
      </c>
      <c r="L47" s="367"/>
      <c r="M47" s="368"/>
      <c r="N47" s="300" t="s">
        <v>201</v>
      </c>
      <c r="O47" s="367"/>
      <c r="P47" s="368"/>
      <c r="Q47" s="300" t="s">
        <v>41</v>
      </c>
      <c r="R47" s="310"/>
      <c r="S47" s="311"/>
    </row>
    <row r="48" spans="1:19" s="98" customFormat="1" ht="27" customHeight="1">
      <c r="A48" s="484"/>
      <c r="B48" s="420"/>
      <c r="C48" s="421"/>
      <c r="D48" s="421"/>
      <c r="E48" s="421"/>
      <c r="F48" s="422"/>
      <c r="G48" s="346"/>
      <c r="H48" s="324"/>
      <c r="I48" s="325"/>
      <c r="J48" s="521"/>
      <c r="K48" s="8" t="s">
        <v>15</v>
      </c>
      <c r="L48" s="8" t="s">
        <v>16</v>
      </c>
      <c r="M48" s="89" t="s">
        <v>192</v>
      </c>
      <c r="N48" s="8" t="s">
        <v>15</v>
      </c>
      <c r="O48" s="8" t="s">
        <v>16</v>
      </c>
      <c r="P48" s="89" t="s">
        <v>192</v>
      </c>
      <c r="Q48" s="8" t="s">
        <v>15</v>
      </c>
      <c r="R48" s="8" t="s">
        <v>16</v>
      </c>
      <c r="S48" s="89" t="s">
        <v>192</v>
      </c>
    </row>
    <row r="49" spans="1:19" ht="13.5" thickBot="1">
      <c r="A49" s="79">
        <v>1</v>
      </c>
      <c r="B49" s="312">
        <v>3</v>
      </c>
      <c r="C49" s="460"/>
      <c r="D49" s="460"/>
      <c r="E49" s="460"/>
      <c r="F49" s="461"/>
      <c r="G49" s="79">
        <v>4</v>
      </c>
      <c r="H49" s="312">
        <v>5</v>
      </c>
      <c r="I49" s="313"/>
      <c r="J49" s="522"/>
      <c r="K49" s="79">
        <v>6</v>
      </c>
      <c r="L49" s="79">
        <v>7</v>
      </c>
      <c r="M49" s="79">
        <v>8</v>
      </c>
      <c r="N49" s="79">
        <v>9</v>
      </c>
      <c r="O49" s="79">
        <v>10</v>
      </c>
      <c r="P49" s="79">
        <v>11</v>
      </c>
      <c r="Q49" s="79">
        <v>12</v>
      </c>
      <c r="R49" s="79">
        <v>13</v>
      </c>
      <c r="S49" s="79">
        <v>14</v>
      </c>
    </row>
    <row r="50" spans="1:19" s="98" customFormat="1" ht="40.5" customHeight="1" thickTop="1">
      <c r="A50" s="120" t="s">
        <v>307</v>
      </c>
      <c r="B50" s="548" t="s">
        <v>66</v>
      </c>
      <c r="C50" s="549"/>
      <c r="D50" s="549"/>
      <c r="E50" s="549"/>
      <c r="F50" s="550"/>
      <c r="G50" s="8"/>
      <c r="H50" s="300"/>
      <c r="I50" s="347"/>
      <c r="J50" s="301"/>
      <c r="K50" s="20"/>
      <c r="L50" s="20"/>
      <c r="M50" s="222"/>
      <c r="N50" s="20"/>
      <c r="O50" s="20"/>
      <c r="P50" s="222"/>
      <c r="Q50" s="20"/>
      <c r="R50" s="39"/>
      <c r="S50" s="222"/>
    </row>
    <row r="51" spans="1:19" s="98" customFormat="1" ht="25.5" customHeight="1">
      <c r="A51" s="120" t="s">
        <v>214</v>
      </c>
      <c r="B51" s="436" t="s">
        <v>206</v>
      </c>
      <c r="C51" s="380"/>
      <c r="D51" s="380"/>
      <c r="E51" s="380"/>
      <c r="F51" s="381"/>
      <c r="G51" s="8"/>
      <c r="H51" s="567"/>
      <c r="I51" s="367"/>
      <c r="J51" s="301"/>
      <c r="K51" s="20"/>
      <c r="L51" s="20"/>
      <c r="M51" s="222"/>
      <c r="N51" s="20"/>
      <c r="O51" s="20"/>
      <c r="P51" s="222"/>
      <c r="Q51" s="20"/>
      <c r="R51" s="39"/>
      <c r="S51" s="222"/>
    </row>
    <row r="52" spans="1:19" s="98" customFormat="1" ht="25.5" customHeight="1">
      <c r="A52" s="27"/>
      <c r="B52" s="328" t="s">
        <v>67</v>
      </c>
      <c r="C52" s="380"/>
      <c r="D52" s="380"/>
      <c r="E52" s="380"/>
      <c r="F52" s="381"/>
      <c r="G52" s="19" t="s">
        <v>1</v>
      </c>
      <c r="H52" s="300" t="s">
        <v>68</v>
      </c>
      <c r="I52" s="347"/>
      <c r="J52" s="301"/>
      <c r="K52" s="20">
        <v>25</v>
      </c>
      <c r="L52" s="20"/>
      <c r="M52" s="222">
        <f aca="true" t="shared" si="2" ref="M52:M62">SUM(K52:L52)</f>
        <v>25</v>
      </c>
      <c r="N52" s="20">
        <v>24</v>
      </c>
      <c r="O52" s="20"/>
      <c r="P52" s="222">
        <f aca="true" t="shared" si="3" ref="P52:P60">SUM(N52:O52)</f>
        <v>24</v>
      </c>
      <c r="Q52" s="20">
        <f>N52-K52</f>
        <v>-1</v>
      </c>
      <c r="R52" s="39">
        <f>O52-L52</f>
        <v>0</v>
      </c>
      <c r="S52" s="222">
        <f aca="true" t="shared" si="4" ref="S52:S60">SUM(Q52:R52)</f>
        <v>-1</v>
      </c>
    </row>
    <row r="53" spans="1:19" s="98" customFormat="1" ht="39.75" customHeight="1">
      <c r="A53" s="27"/>
      <c r="B53" s="328" t="s">
        <v>323</v>
      </c>
      <c r="C53" s="380"/>
      <c r="D53" s="380"/>
      <c r="E53" s="380"/>
      <c r="F53" s="381"/>
      <c r="G53" s="19" t="s">
        <v>70</v>
      </c>
      <c r="H53" s="389" t="s">
        <v>245</v>
      </c>
      <c r="I53" s="545"/>
      <c r="J53" s="368"/>
      <c r="K53" s="20">
        <v>45300</v>
      </c>
      <c r="L53" s="20"/>
      <c r="M53" s="222">
        <f>SUM(K53:L53)</f>
        <v>45300</v>
      </c>
      <c r="N53" s="20">
        <v>43440</v>
      </c>
      <c r="O53" s="20"/>
      <c r="P53" s="222">
        <f>SUM(N53:O53)</f>
        <v>43440</v>
      </c>
      <c r="Q53" s="20">
        <f>N53-K53</f>
        <v>-1860</v>
      </c>
      <c r="R53" s="39">
        <f>O53-L53</f>
        <v>0</v>
      </c>
      <c r="S53" s="222">
        <f>SUM(Q53:R53)</f>
        <v>-1860</v>
      </c>
    </row>
    <row r="54" spans="1:19" s="98" customFormat="1" ht="25.5" customHeight="1">
      <c r="A54" s="120" t="s">
        <v>215</v>
      </c>
      <c r="B54" s="436" t="s">
        <v>207</v>
      </c>
      <c r="C54" s="380"/>
      <c r="D54" s="380"/>
      <c r="E54" s="380"/>
      <c r="F54" s="381"/>
      <c r="G54" s="19"/>
      <c r="H54" s="567"/>
      <c r="I54" s="367"/>
      <c r="J54" s="301"/>
      <c r="K54" s="20"/>
      <c r="L54" s="20"/>
      <c r="M54" s="222"/>
      <c r="N54" s="20"/>
      <c r="O54" s="20"/>
      <c r="P54" s="222"/>
      <c r="Q54" s="20"/>
      <c r="R54" s="39"/>
      <c r="S54" s="222"/>
    </row>
    <row r="55" spans="1:19" s="98" customFormat="1" ht="25.5" customHeight="1">
      <c r="A55" s="27"/>
      <c r="B55" s="328" t="s">
        <v>69</v>
      </c>
      <c r="C55" s="382"/>
      <c r="D55" s="382"/>
      <c r="E55" s="382"/>
      <c r="F55" s="301"/>
      <c r="G55" s="19" t="s">
        <v>70</v>
      </c>
      <c r="H55" s="300" t="s">
        <v>296</v>
      </c>
      <c r="I55" s="347"/>
      <c r="J55" s="301"/>
      <c r="K55" s="21">
        <f>K53/K52</f>
        <v>1812</v>
      </c>
      <c r="L55" s="21"/>
      <c r="M55" s="214">
        <f t="shared" si="2"/>
        <v>1812</v>
      </c>
      <c r="N55" s="21">
        <f>N53/N52</f>
        <v>1810</v>
      </c>
      <c r="O55" s="21"/>
      <c r="P55" s="214">
        <f t="shared" si="3"/>
        <v>1810</v>
      </c>
      <c r="Q55" s="20">
        <f>N55-K55</f>
        <v>-2</v>
      </c>
      <c r="R55" s="39">
        <f>O55-L55</f>
        <v>0</v>
      </c>
      <c r="S55" s="222">
        <f t="shared" si="4"/>
        <v>-2</v>
      </c>
    </row>
    <row r="56" spans="1:19" ht="27.75" customHeight="1">
      <c r="A56" s="436" t="s">
        <v>346</v>
      </c>
      <c r="B56" s="382"/>
      <c r="C56" s="382"/>
      <c r="D56" s="382"/>
      <c r="E56" s="382"/>
      <c r="F56" s="382"/>
      <c r="G56" s="382"/>
      <c r="H56" s="382"/>
      <c r="I56" s="382"/>
      <c r="J56" s="382"/>
      <c r="K56" s="382"/>
      <c r="L56" s="382"/>
      <c r="M56" s="382"/>
      <c r="N56" s="382"/>
      <c r="O56" s="382"/>
      <c r="P56" s="382"/>
      <c r="Q56" s="380"/>
      <c r="R56" s="380"/>
      <c r="S56" s="380"/>
    </row>
    <row r="57" spans="1:19" s="98" customFormat="1" ht="25.5" customHeight="1">
      <c r="A57" s="120" t="s">
        <v>308</v>
      </c>
      <c r="B57" s="372" t="s">
        <v>243</v>
      </c>
      <c r="C57" s="382"/>
      <c r="D57" s="382"/>
      <c r="E57" s="382"/>
      <c r="F57" s="301"/>
      <c r="G57" s="8"/>
      <c r="H57" s="300"/>
      <c r="I57" s="347"/>
      <c r="J57" s="368"/>
      <c r="K57" s="20"/>
      <c r="L57" s="20"/>
      <c r="M57" s="222"/>
      <c r="N57" s="20"/>
      <c r="O57" s="20"/>
      <c r="P57" s="222"/>
      <c r="Q57" s="20"/>
      <c r="R57" s="39"/>
      <c r="S57" s="222"/>
    </row>
    <row r="58" spans="1:19" s="98" customFormat="1" ht="25.5" customHeight="1">
      <c r="A58" s="120" t="s">
        <v>217</v>
      </c>
      <c r="B58" s="436" t="s">
        <v>205</v>
      </c>
      <c r="C58" s="382"/>
      <c r="D58" s="382"/>
      <c r="E58" s="382"/>
      <c r="F58" s="301"/>
      <c r="G58" s="8"/>
      <c r="H58" s="300"/>
      <c r="I58" s="367"/>
      <c r="J58" s="368"/>
      <c r="K58" s="20"/>
      <c r="L58" s="20"/>
      <c r="M58" s="222"/>
      <c r="N58" s="20"/>
      <c r="O58" s="20"/>
      <c r="P58" s="222"/>
      <c r="Q58" s="20"/>
      <c r="R58" s="39"/>
      <c r="S58" s="222"/>
    </row>
    <row r="59" spans="1:19" s="98" customFormat="1" ht="64.5" customHeight="1">
      <c r="A59" s="27"/>
      <c r="B59" s="328" t="s">
        <v>244</v>
      </c>
      <c r="C59" s="382"/>
      <c r="D59" s="382"/>
      <c r="E59" s="382"/>
      <c r="F59" s="301"/>
      <c r="G59" s="8" t="s">
        <v>70</v>
      </c>
      <c r="H59" s="389" t="s">
        <v>245</v>
      </c>
      <c r="I59" s="545"/>
      <c r="J59" s="368"/>
      <c r="K59" s="20"/>
      <c r="L59" s="20">
        <v>309200</v>
      </c>
      <c r="M59" s="222">
        <f t="shared" si="2"/>
        <v>309200</v>
      </c>
      <c r="N59" s="20"/>
      <c r="O59" s="20">
        <v>309200</v>
      </c>
      <c r="P59" s="222">
        <f t="shared" si="3"/>
        <v>309200</v>
      </c>
      <c r="Q59" s="20">
        <f>N59-K59</f>
        <v>0</v>
      </c>
      <c r="R59" s="39">
        <f>O59-L59</f>
        <v>0</v>
      </c>
      <c r="S59" s="222">
        <f t="shared" si="4"/>
        <v>0</v>
      </c>
    </row>
    <row r="60" spans="1:19" s="98" customFormat="1" ht="39.75" customHeight="1">
      <c r="A60" s="27"/>
      <c r="B60" s="328" t="s">
        <v>246</v>
      </c>
      <c r="C60" s="382"/>
      <c r="D60" s="382"/>
      <c r="E60" s="382"/>
      <c r="F60" s="301"/>
      <c r="G60" s="8" t="s">
        <v>70</v>
      </c>
      <c r="H60" s="389" t="s">
        <v>245</v>
      </c>
      <c r="I60" s="545"/>
      <c r="J60" s="368"/>
      <c r="K60" s="41"/>
      <c r="L60" s="41">
        <f>378650+4350</f>
        <v>383000</v>
      </c>
      <c r="M60" s="222">
        <f t="shared" si="2"/>
        <v>383000</v>
      </c>
      <c r="N60" s="20"/>
      <c r="O60" s="20">
        <v>383000</v>
      </c>
      <c r="P60" s="222">
        <f t="shared" si="3"/>
        <v>383000</v>
      </c>
      <c r="Q60" s="20">
        <f>N60-K60</f>
        <v>0</v>
      </c>
      <c r="R60" s="39">
        <f>O60-L60</f>
        <v>0</v>
      </c>
      <c r="S60" s="222">
        <f t="shared" si="4"/>
        <v>0</v>
      </c>
    </row>
    <row r="61" spans="1:19" s="98" customFormat="1" ht="25.5" customHeight="1">
      <c r="A61" s="120" t="s">
        <v>218</v>
      </c>
      <c r="B61" s="436" t="s">
        <v>206</v>
      </c>
      <c r="C61" s="382"/>
      <c r="D61" s="382"/>
      <c r="E61" s="382"/>
      <c r="F61" s="301"/>
      <c r="G61" s="8"/>
      <c r="H61" s="567"/>
      <c r="I61" s="367"/>
      <c r="J61" s="368"/>
      <c r="K61" s="20"/>
      <c r="L61" s="20"/>
      <c r="M61" s="222"/>
      <c r="N61" s="20"/>
      <c r="O61" s="20"/>
      <c r="P61" s="222"/>
      <c r="Q61" s="20"/>
      <c r="R61" s="39"/>
      <c r="S61" s="222"/>
    </row>
    <row r="62" spans="1:19" s="98" customFormat="1" ht="25.5" customHeight="1">
      <c r="A62" s="27"/>
      <c r="B62" s="328" t="s">
        <v>247</v>
      </c>
      <c r="C62" s="382"/>
      <c r="D62" s="382"/>
      <c r="E62" s="382"/>
      <c r="F62" s="301"/>
      <c r="G62" s="19" t="s">
        <v>1</v>
      </c>
      <c r="H62" s="300" t="s">
        <v>68</v>
      </c>
      <c r="I62" s="347"/>
      <c r="J62" s="368"/>
      <c r="K62" s="20"/>
      <c r="L62" s="20">
        <v>2</v>
      </c>
      <c r="M62" s="222">
        <f t="shared" si="2"/>
        <v>2</v>
      </c>
      <c r="N62" s="20"/>
      <c r="O62" s="20">
        <v>2</v>
      </c>
      <c r="P62" s="222">
        <f aca="true" t="shared" si="5" ref="P62:P77">SUM(N62:O62)</f>
        <v>2</v>
      </c>
      <c r="Q62" s="20">
        <f>N62-K62</f>
        <v>0</v>
      </c>
      <c r="R62" s="39">
        <f>O62-L62</f>
        <v>0</v>
      </c>
      <c r="S62" s="222">
        <f aca="true" t="shared" si="6" ref="S62:S77">SUM(Q62:R62)</f>
        <v>0</v>
      </c>
    </row>
    <row r="63" spans="1:19" s="98" customFormat="1" ht="25.5" customHeight="1">
      <c r="A63" s="27"/>
      <c r="B63" s="328" t="s">
        <v>248</v>
      </c>
      <c r="C63" s="382"/>
      <c r="D63" s="382"/>
      <c r="E63" s="382"/>
      <c r="F63" s="301"/>
      <c r="G63" s="19" t="s">
        <v>1</v>
      </c>
      <c r="H63" s="300" t="s">
        <v>68</v>
      </c>
      <c r="I63" s="347"/>
      <c r="J63" s="368"/>
      <c r="K63" s="20"/>
      <c r="L63" s="20">
        <v>29</v>
      </c>
      <c r="M63" s="222">
        <f aca="true" t="shared" si="7" ref="M63:M77">SUM(K63:L63)</f>
        <v>29</v>
      </c>
      <c r="N63" s="20"/>
      <c r="O63" s="20">
        <v>29</v>
      </c>
      <c r="P63" s="222">
        <f t="shared" si="5"/>
        <v>29</v>
      </c>
      <c r="Q63" s="20">
        <f aca="true" t="shared" si="8" ref="Q63:R77">N63-K63</f>
        <v>0</v>
      </c>
      <c r="R63" s="39">
        <f t="shared" si="8"/>
        <v>0</v>
      </c>
      <c r="S63" s="222">
        <f t="shared" si="6"/>
        <v>0</v>
      </c>
    </row>
    <row r="64" spans="1:19" s="98" customFormat="1" ht="25.5" customHeight="1">
      <c r="A64" s="120" t="s">
        <v>219</v>
      </c>
      <c r="B64" s="436" t="s">
        <v>207</v>
      </c>
      <c r="C64" s="382"/>
      <c r="D64" s="382"/>
      <c r="E64" s="382"/>
      <c r="F64" s="301"/>
      <c r="G64" s="19"/>
      <c r="H64" s="567"/>
      <c r="I64" s="367"/>
      <c r="J64" s="368"/>
      <c r="K64" s="20"/>
      <c r="L64" s="20"/>
      <c r="M64" s="222"/>
      <c r="N64" s="20"/>
      <c r="O64" s="20"/>
      <c r="P64" s="222"/>
      <c r="Q64" s="20"/>
      <c r="R64" s="39"/>
      <c r="S64" s="222"/>
    </row>
    <row r="65" spans="1:19" s="98" customFormat="1" ht="25.5" customHeight="1">
      <c r="A65" s="27"/>
      <c r="B65" s="328" t="s">
        <v>249</v>
      </c>
      <c r="C65" s="382"/>
      <c r="D65" s="382"/>
      <c r="E65" s="382"/>
      <c r="F65" s="301"/>
      <c r="G65" s="19" t="s">
        <v>70</v>
      </c>
      <c r="H65" s="389" t="s">
        <v>324</v>
      </c>
      <c r="I65" s="523"/>
      <c r="J65" s="368"/>
      <c r="K65" s="41"/>
      <c r="L65" s="21">
        <f>L59/L62</f>
        <v>154600</v>
      </c>
      <c r="M65" s="214">
        <f t="shared" si="7"/>
        <v>154600</v>
      </c>
      <c r="N65" s="20"/>
      <c r="O65" s="21">
        <f>O59/O62</f>
        <v>154600</v>
      </c>
      <c r="P65" s="214">
        <f t="shared" si="5"/>
        <v>154600</v>
      </c>
      <c r="Q65" s="20">
        <f t="shared" si="8"/>
        <v>0</v>
      </c>
      <c r="R65" s="39">
        <f t="shared" si="8"/>
        <v>0</v>
      </c>
      <c r="S65" s="222">
        <f t="shared" si="6"/>
        <v>0</v>
      </c>
    </row>
    <row r="66" spans="1:19" s="98" customFormat="1" ht="39" customHeight="1">
      <c r="A66" s="27"/>
      <c r="B66" s="328" t="s">
        <v>250</v>
      </c>
      <c r="C66" s="382"/>
      <c r="D66" s="382"/>
      <c r="E66" s="382"/>
      <c r="F66" s="301"/>
      <c r="G66" s="19" t="s">
        <v>70</v>
      </c>
      <c r="H66" s="389" t="s">
        <v>325</v>
      </c>
      <c r="I66" s="523"/>
      <c r="J66" s="368"/>
      <c r="K66" s="41"/>
      <c r="L66" s="21">
        <f>L60/L63</f>
        <v>13206.896551724138</v>
      </c>
      <c r="M66" s="222">
        <f t="shared" si="7"/>
        <v>13206.896551724138</v>
      </c>
      <c r="N66" s="41"/>
      <c r="O66" s="21">
        <f>O60/O63</f>
        <v>13206.896551724138</v>
      </c>
      <c r="P66" s="222">
        <f t="shared" si="5"/>
        <v>13206.896551724138</v>
      </c>
      <c r="Q66" s="20">
        <f t="shared" si="8"/>
        <v>0</v>
      </c>
      <c r="R66" s="39">
        <f t="shared" si="8"/>
        <v>0</v>
      </c>
      <c r="S66" s="222">
        <f t="shared" si="6"/>
        <v>0</v>
      </c>
    </row>
    <row r="67" spans="1:19" s="98" customFormat="1" ht="25.5" customHeight="1">
      <c r="A67" s="120" t="s">
        <v>220</v>
      </c>
      <c r="B67" s="436" t="s">
        <v>208</v>
      </c>
      <c r="C67" s="382"/>
      <c r="D67" s="382"/>
      <c r="E67" s="382"/>
      <c r="F67" s="301"/>
      <c r="G67" s="19"/>
      <c r="H67" s="567"/>
      <c r="I67" s="367"/>
      <c r="J67" s="368"/>
      <c r="K67" s="20"/>
      <c r="L67" s="20"/>
      <c r="M67" s="222"/>
      <c r="N67" s="20"/>
      <c r="O67" s="20"/>
      <c r="P67" s="222"/>
      <c r="Q67" s="20"/>
      <c r="R67" s="39"/>
      <c r="S67" s="222"/>
    </row>
    <row r="68" spans="1:19" s="98" customFormat="1" ht="39" customHeight="1">
      <c r="A68" s="27"/>
      <c r="B68" s="328" t="s">
        <v>251</v>
      </c>
      <c r="C68" s="382"/>
      <c r="D68" s="382"/>
      <c r="E68" s="382"/>
      <c r="F68" s="301"/>
      <c r="G68" s="19" t="s">
        <v>96</v>
      </c>
      <c r="H68" s="389" t="s">
        <v>252</v>
      </c>
      <c r="I68" s="523"/>
      <c r="J68" s="368"/>
      <c r="K68" s="21"/>
      <c r="L68" s="21">
        <f>L62*100/2</f>
        <v>100</v>
      </c>
      <c r="M68" s="222">
        <f t="shared" si="7"/>
        <v>100</v>
      </c>
      <c r="N68" s="20"/>
      <c r="O68" s="21">
        <f>O62*100/2</f>
        <v>100</v>
      </c>
      <c r="P68" s="222">
        <f t="shared" si="5"/>
        <v>100</v>
      </c>
      <c r="Q68" s="20">
        <f t="shared" si="8"/>
        <v>0</v>
      </c>
      <c r="R68" s="39">
        <f t="shared" si="8"/>
        <v>0</v>
      </c>
      <c r="S68" s="222">
        <f t="shared" si="6"/>
        <v>0</v>
      </c>
    </row>
    <row r="69" spans="1:19" s="98" customFormat="1" ht="52.5" customHeight="1">
      <c r="A69" s="27"/>
      <c r="B69" s="328" t="s">
        <v>253</v>
      </c>
      <c r="C69" s="382"/>
      <c r="D69" s="382"/>
      <c r="E69" s="382"/>
      <c r="F69" s="301"/>
      <c r="G69" s="19" t="s">
        <v>96</v>
      </c>
      <c r="H69" s="389" t="s">
        <v>254</v>
      </c>
      <c r="I69" s="523"/>
      <c r="J69" s="368"/>
      <c r="K69" s="21"/>
      <c r="L69" s="21">
        <f>L63*100/29</f>
        <v>100</v>
      </c>
      <c r="M69" s="222">
        <f t="shared" si="7"/>
        <v>100</v>
      </c>
      <c r="N69" s="20"/>
      <c r="O69" s="21">
        <f>O63*100/29</f>
        <v>100</v>
      </c>
      <c r="P69" s="222">
        <f t="shared" si="5"/>
        <v>100</v>
      </c>
      <c r="Q69" s="20">
        <f t="shared" si="8"/>
        <v>0</v>
      </c>
      <c r="R69" s="39">
        <f t="shared" si="8"/>
        <v>0</v>
      </c>
      <c r="S69" s="222">
        <f t="shared" si="6"/>
        <v>0</v>
      </c>
    </row>
    <row r="70" spans="1:19" ht="25.5" customHeight="1">
      <c r="A70" s="436" t="s">
        <v>266</v>
      </c>
      <c r="B70" s="382"/>
      <c r="C70" s="382"/>
      <c r="D70" s="382"/>
      <c r="E70" s="382"/>
      <c r="F70" s="382"/>
      <c r="G70" s="382"/>
      <c r="H70" s="382"/>
      <c r="I70" s="382"/>
      <c r="J70" s="382"/>
      <c r="K70" s="382"/>
      <c r="L70" s="382"/>
      <c r="M70" s="382"/>
      <c r="N70" s="382"/>
      <c r="O70" s="382"/>
      <c r="P70" s="382"/>
      <c r="Q70" s="380"/>
      <c r="R70" s="380"/>
      <c r="S70" s="380"/>
    </row>
    <row r="71" spans="1:19" s="98" customFormat="1" ht="27.75" customHeight="1">
      <c r="A71" s="120" t="s">
        <v>309</v>
      </c>
      <c r="B71" s="372" t="s">
        <v>255</v>
      </c>
      <c r="C71" s="382"/>
      <c r="D71" s="382"/>
      <c r="E71" s="382"/>
      <c r="F71" s="301"/>
      <c r="G71" s="8"/>
      <c r="H71" s="300"/>
      <c r="I71" s="347"/>
      <c r="J71" s="368"/>
      <c r="K71" s="20"/>
      <c r="L71" s="20"/>
      <c r="M71" s="222"/>
      <c r="N71" s="20"/>
      <c r="O71" s="20"/>
      <c r="P71" s="222"/>
      <c r="Q71" s="20"/>
      <c r="R71" s="39"/>
      <c r="S71" s="222"/>
    </row>
    <row r="72" spans="1:19" s="98" customFormat="1" ht="27.75" customHeight="1">
      <c r="A72" s="120" t="s">
        <v>310</v>
      </c>
      <c r="B72" s="436" t="s">
        <v>205</v>
      </c>
      <c r="C72" s="382"/>
      <c r="D72" s="382"/>
      <c r="E72" s="382"/>
      <c r="F72" s="301"/>
      <c r="G72" s="8"/>
      <c r="H72" s="300"/>
      <c r="I72" s="367"/>
      <c r="J72" s="368"/>
      <c r="K72" s="20"/>
      <c r="L72" s="20"/>
      <c r="M72" s="222"/>
      <c r="N72" s="20"/>
      <c r="O72" s="20"/>
      <c r="P72" s="222"/>
      <c r="Q72" s="20"/>
      <c r="R72" s="39"/>
      <c r="S72" s="222"/>
    </row>
    <row r="73" spans="1:19" s="98" customFormat="1" ht="27.75" customHeight="1">
      <c r="A73" s="27"/>
      <c r="B73" s="328" t="s">
        <v>256</v>
      </c>
      <c r="C73" s="382"/>
      <c r="D73" s="382"/>
      <c r="E73" s="382"/>
      <c r="F73" s="301"/>
      <c r="G73" s="19" t="s">
        <v>70</v>
      </c>
      <c r="H73" s="389" t="s">
        <v>245</v>
      </c>
      <c r="I73" s="545"/>
      <c r="J73" s="368"/>
      <c r="K73" s="41">
        <v>9000</v>
      </c>
      <c r="L73" s="20"/>
      <c r="M73" s="222">
        <f t="shared" si="7"/>
        <v>9000</v>
      </c>
      <c r="N73" s="20">
        <v>9000</v>
      </c>
      <c r="O73" s="20"/>
      <c r="P73" s="222">
        <f t="shared" si="5"/>
        <v>9000</v>
      </c>
      <c r="Q73" s="20">
        <f t="shared" si="8"/>
        <v>0</v>
      </c>
      <c r="R73" s="39">
        <f t="shared" si="8"/>
        <v>0</v>
      </c>
      <c r="S73" s="222">
        <f t="shared" si="6"/>
        <v>0</v>
      </c>
    </row>
    <row r="74" spans="1:19" s="98" customFormat="1" ht="27.75" customHeight="1">
      <c r="A74" s="120" t="s">
        <v>311</v>
      </c>
      <c r="B74" s="436" t="s">
        <v>206</v>
      </c>
      <c r="C74" s="382"/>
      <c r="D74" s="382"/>
      <c r="E74" s="382"/>
      <c r="F74" s="301"/>
      <c r="G74" s="8"/>
      <c r="H74" s="567"/>
      <c r="I74" s="367"/>
      <c r="J74" s="368"/>
      <c r="K74" s="20"/>
      <c r="L74" s="20"/>
      <c r="M74" s="222"/>
      <c r="N74" s="20"/>
      <c r="O74" s="20"/>
      <c r="P74" s="222"/>
      <c r="Q74" s="20"/>
      <c r="R74" s="39"/>
      <c r="S74" s="222"/>
    </row>
    <row r="75" spans="1:19" s="98" customFormat="1" ht="27.75" customHeight="1">
      <c r="A75" s="27"/>
      <c r="B75" s="328" t="s">
        <v>257</v>
      </c>
      <c r="C75" s="382"/>
      <c r="D75" s="382"/>
      <c r="E75" s="382"/>
      <c r="F75" s="301"/>
      <c r="G75" s="19" t="s">
        <v>258</v>
      </c>
      <c r="H75" s="300" t="s">
        <v>68</v>
      </c>
      <c r="I75" s="347"/>
      <c r="J75" s="368"/>
      <c r="K75" s="20">
        <v>15</v>
      </c>
      <c r="L75" s="20"/>
      <c r="M75" s="222">
        <f t="shared" si="7"/>
        <v>15</v>
      </c>
      <c r="N75" s="20">
        <v>15</v>
      </c>
      <c r="O75" s="20"/>
      <c r="P75" s="222">
        <f t="shared" si="5"/>
        <v>15</v>
      </c>
      <c r="Q75" s="20">
        <f t="shared" si="8"/>
        <v>0</v>
      </c>
      <c r="R75" s="39">
        <f t="shared" si="8"/>
        <v>0</v>
      </c>
      <c r="S75" s="222">
        <f t="shared" si="6"/>
        <v>0</v>
      </c>
    </row>
    <row r="76" spans="1:19" s="98" customFormat="1" ht="27.75" customHeight="1">
      <c r="A76" s="120" t="s">
        <v>312</v>
      </c>
      <c r="B76" s="436" t="s">
        <v>207</v>
      </c>
      <c r="C76" s="382"/>
      <c r="D76" s="382"/>
      <c r="E76" s="382"/>
      <c r="F76" s="301"/>
      <c r="G76" s="19"/>
      <c r="H76" s="567"/>
      <c r="I76" s="367"/>
      <c r="J76" s="368"/>
      <c r="K76" s="20"/>
      <c r="L76" s="20"/>
      <c r="M76" s="222"/>
      <c r="N76" s="20"/>
      <c r="O76" s="20"/>
      <c r="P76" s="222"/>
      <c r="Q76" s="20"/>
      <c r="R76" s="39"/>
      <c r="S76" s="222"/>
    </row>
    <row r="77" spans="1:19" s="98" customFormat="1" ht="53.25" customHeight="1">
      <c r="A77" s="27"/>
      <c r="B77" s="328" t="s">
        <v>259</v>
      </c>
      <c r="C77" s="382"/>
      <c r="D77" s="382"/>
      <c r="E77" s="382"/>
      <c r="F77" s="301"/>
      <c r="G77" s="19" t="s">
        <v>70</v>
      </c>
      <c r="H77" s="389" t="s">
        <v>326</v>
      </c>
      <c r="I77" s="523"/>
      <c r="J77" s="368"/>
      <c r="K77" s="41">
        <f>K73/K75</f>
        <v>600</v>
      </c>
      <c r="L77" s="20"/>
      <c r="M77" s="222">
        <f t="shared" si="7"/>
        <v>600</v>
      </c>
      <c r="N77" s="20">
        <f>N73/N75</f>
        <v>600</v>
      </c>
      <c r="O77" s="20"/>
      <c r="P77" s="222">
        <f t="shared" si="5"/>
        <v>600</v>
      </c>
      <c r="Q77" s="20">
        <f t="shared" si="8"/>
        <v>0</v>
      </c>
      <c r="R77" s="39">
        <f t="shared" si="8"/>
        <v>0</v>
      </c>
      <c r="S77" s="222">
        <f t="shared" si="6"/>
        <v>0</v>
      </c>
    </row>
    <row r="78" spans="1:19" ht="25.5" customHeight="1">
      <c r="A78" s="436" t="s">
        <v>266</v>
      </c>
      <c r="B78" s="382"/>
      <c r="C78" s="382"/>
      <c r="D78" s="382"/>
      <c r="E78" s="382"/>
      <c r="F78" s="382"/>
      <c r="G78" s="382"/>
      <c r="H78" s="382"/>
      <c r="I78" s="382"/>
      <c r="J78" s="382"/>
      <c r="K78" s="382"/>
      <c r="L78" s="382"/>
      <c r="M78" s="382"/>
      <c r="N78" s="382"/>
      <c r="O78" s="382"/>
      <c r="P78" s="382"/>
      <c r="Q78" s="380"/>
      <c r="R78" s="380"/>
      <c r="S78" s="380"/>
    </row>
    <row r="79" spans="1:19" ht="30" customHeight="1">
      <c r="A79" s="332" t="s">
        <v>347</v>
      </c>
      <c r="B79" s="378"/>
      <c r="C79" s="378"/>
      <c r="D79" s="378"/>
      <c r="E79" s="378"/>
      <c r="F79" s="378"/>
      <c r="G79" s="378"/>
      <c r="H79" s="378"/>
      <c r="I79" s="378"/>
      <c r="J79" s="378"/>
      <c r="K79" s="378"/>
      <c r="L79" s="378"/>
      <c r="M79" s="378"/>
      <c r="N79" s="378"/>
      <c r="O79" s="378"/>
      <c r="P79" s="378"/>
      <c r="Q79" s="380"/>
      <c r="R79" s="380"/>
      <c r="S79" s="381"/>
    </row>
    <row r="80" spans="1:14" ht="15" customHeight="1">
      <c r="A80" s="3"/>
      <c r="B80" s="3"/>
      <c r="C80" s="48"/>
      <c r="D80" s="48"/>
      <c r="E80" s="48"/>
      <c r="F80" s="48"/>
      <c r="G80" s="48"/>
      <c r="H80" s="48"/>
      <c r="I80" s="46"/>
      <c r="J80" s="48"/>
      <c r="K80" s="48"/>
      <c r="L80" s="47"/>
      <c r="M80" s="3"/>
      <c r="N80" s="3"/>
    </row>
    <row r="81" spans="1:14" ht="15">
      <c r="A81" s="16" t="s">
        <v>21</v>
      </c>
      <c r="B81" s="16"/>
      <c r="C81" s="16"/>
      <c r="D81" s="16"/>
      <c r="E81" s="16"/>
      <c r="F81" s="3"/>
      <c r="G81" s="3"/>
      <c r="H81" s="3"/>
      <c r="I81" s="3"/>
      <c r="J81" s="3"/>
      <c r="K81" s="3"/>
      <c r="L81" s="3"/>
      <c r="M81" s="3"/>
      <c r="N81" s="3"/>
    </row>
    <row r="82" spans="1:16" ht="15.75">
      <c r="A82" s="22" t="s">
        <v>22</v>
      </c>
      <c r="B82" s="22"/>
      <c r="C82" s="22"/>
      <c r="D82" s="22"/>
      <c r="E82" s="22"/>
      <c r="F82" s="3"/>
      <c r="G82" s="3"/>
      <c r="H82" s="3"/>
      <c r="I82" s="3"/>
      <c r="J82" s="15"/>
      <c r="K82" s="15"/>
      <c r="L82" s="293" t="s">
        <v>175</v>
      </c>
      <c r="M82" s="293"/>
      <c r="N82" s="293"/>
      <c r="O82" s="3"/>
      <c r="P82" s="3"/>
    </row>
    <row r="83" spans="1:16" ht="12.75">
      <c r="A83" s="3" t="s">
        <v>23</v>
      </c>
      <c r="B83" s="3" t="s">
        <v>27</v>
      </c>
      <c r="C83" s="3"/>
      <c r="D83" s="3"/>
      <c r="E83" s="3"/>
      <c r="F83" s="3"/>
      <c r="G83" s="3"/>
      <c r="H83" s="3"/>
      <c r="I83" s="3"/>
      <c r="J83" s="292" t="s">
        <v>26</v>
      </c>
      <c r="K83" s="292"/>
      <c r="L83" s="292" t="s">
        <v>25</v>
      </c>
      <c r="M83" s="292"/>
      <c r="N83" s="292"/>
      <c r="O83" s="3"/>
      <c r="P83" s="3"/>
    </row>
    <row r="84" spans="1:14" ht="12.75">
      <c r="A84" s="3" t="s">
        <v>24</v>
      </c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15">
      <c r="A85" s="16" t="s">
        <v>47</v>
      </c>
      <c r="B85" s="16"/>
      <c r="C85" s="16"/>
      <c r="D85" s="16"/>
      <c r="E85" s="16"/>
      <c r="F85" s="3"/>
      <c r="G85" s="3"/>
      <c r="H85" s="3"/>
      <c r="I85" s="3"/>
      <c r="J85" s="3"/>
      <c r="K85" s="3"/>
      <c r="L85" s="3"/>
      <c r="M85" s="3"/>
      <c r="N85" s="3"/>
    </row>
    <row r="86" spans="1:14" ht="15.75">
      <c r="A86" s="22" t="s">
        <v>22</v>
      </c>
      <c r="B86" s="22"/>
      <c r="C86" s="22"/>
      <c r="D86" s="22"/>
      <c r="E86" s="22"/>
      <c r="F86" s="3"/>
      <c r="G86" s="3"/>
      <c r="H86" s="3"/>
      <c r="I86" s="3"/>
      <c r="J86" s="15"/>
      <c r="K86" s="15"/>
      <c r="L86" s="293" t="s">
        <v>46</v>
      </c>
      <c r="M86" s="293"/>
      <c r="N86" s="293"/>
    </row>
    <row r="87" spans="1:16" ht="12.75">
      <c r="A87" s="12" t="s">
        <v>172</v>
      </c>
      <c r="B87" s="12"/>
      <c r="C87" s="12"/>
      <c r="D87" s="12"/>
      <c r="E87" s="12"/>
      <c r="F87" s="12"/>
      <c r="G87" s="12"/>
      <c r="H87" s="12"/>
      <c r="I87" s="12"/>
      <c r="J87" s="292" t="s">
        <v>26</v>
      </c>
      <c r="K87" s="292"/>
      <c r="L87" s="292" t="s">
        <v>25</v>
      </c>
      <c r="M87" s="292"/>
      <c r="N87" s="292"/>
      <c r="O87" s="3"/>
      <c r="P87" s="3"/>
    </row>
    <row r="88" spans="1:14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6" ht="12.75">
      <c r="A90" s="364"/>
      <c r="B90" s="364"/>
      <c r="C90" s="364"/>
      <c r="D90" s="364"/>
      <c r="E90" s="364"/>
      <c r="F90" s="364"/>
      <c r="G90" s="364"/>
      <c r="H90" s="364"/>
      <c r="I90" s="364"/>
      <c r="J90" s="14"/>
      <c r="K90" s="14"/>
      <c r="L90" s="14"/>
      <c r="M90" s="14"/>
      <c r="N90" s="14"/>
      <c r="O90" s="3"/>
      <c r="P90" s="3"/>
    </row>
  </sheetData>
  <sheetProtection/>
  <mergeCells count="114">
    <mergeCell ref="J87:K87"/>
    <mergeCell ref="L87:N87"/>
    <mergeCell ref="A90:I90"/>
    <mergeCell ref="H76:J76"/>
    <mergeCell ref="H77:J77"/>
    <mergeCell ref="L82:N82"/>
    <mergeCell ref="J83:K83"/>
    <mergeCell ref="L83:N83"/>
    <mergeCell ref="B76:F76"/>
    <mergeCell ref="H74:J74"/>
    <mergeCell ref="H75:J75"/>
    <mergeCell ref="B73:F73"/>
    <mergeCell ref="B74:F74"/>
    <mergeCell ref="B75:F75"/>
    <mergeCell ref="L86:N86"/>
    <mergeCell ref="B77:F77"/>
    <mergeCell ref="A78:S78"/>
    <mergeCell ref="A79:S79"/>
    <mergeCell ref="H71:J71"/>
    <mergeCell ref="H72:J72"/>
    <mergeCell ref="B69:F69"/>
    <mergeCell ref="B71:F71"/>
    <mergeCell ref="B72:F72"/>
    <mergeCell ref="H73:J73"/>
    <mergeCell ref="A70:S70"/>
    <mergeCell ref="H67:J67"/>
    <mergeCell ref="H68:J68"/>
    <mergeCell ref="B66:F66"/>
    <mergeCell ref="B67:F67"/>
    <mergeCell ref="B68:F68"/>
    <mergeCell ref="H69:J69"/>
    <mergeCell ref="H64:J64"/>
    <mergeCell ref="H65:J65"/>
    <mergeCell ref="B63:F63"/>
    <mergeCell ref="B64:F64"/>
    <mergeCell ref="B65:F65"/>
    <mergeCell ref="H66:J66"/>
    <mergeCell ref="H61:J61"/>
    <mergeCell ref="H62:J62"/>
    <mergeCell ref="B60:F60"/>
    <mergeCell ref="B61:F61"/>
    <mergeCell ref="B62:F62"/>
    <mergeCell ref="H63:J63"/>
    <mergeCell ref="B57:F57"/>
    <mergeCell ref="H52:J52"/>
    <mergeCell ref="H54:J54"/>
    <mergeCell ref="H55:J55"/>
    <mergeCell ref="B53:F53"/>
    <mergeCell ref="B54:F54"/>
    <mergeCell ref="H57:J57"/>
    <mergeCell ref="A56:S56"/>
    <mergeCell ref="Q47:S47"/>
    <mergeCell ref="H49:J49"/>
    <mergeCell ref="H50:J50"/>
    <mergeCell ref="H51:J51"/>
    <mergeCell ref="B55:F55"/>
    <mergeCell ref="B52:F52"/>
    <mergeCell ref="H53:J53"/>
    <mergeCell ref="B35:N35"/>
    <mergeCell ref="I37:K37"/>
    <mergeCell ref="L37:N37"/>
    <mergeCell ref="N47:P47"/>
    <mergeCell ref="O37:Q37"/>
    <mergeCell ref="A37:H38"/>
    <mergeCell ref="A39:H39"/>
    <mergeCell ref="A40:H40"/>
    <mergeCell ref="A41:H41"/>
    <mergeCell ref="A42:N42"/>
    <mergeCell ref="O31:S31"/>
    <mergeCell ref="O30:S30"/>
    <mergeCell ref="O32:S32"/>
    <mergeCell ref="O33:S33"/>
    <mergeCell ref="B30:E30"/>
    <mergeCell ref="B31:E31"/>
    <mergeCell ref="B33:E33"/>
    <mergeCell ref="M27:N27"/>
    <mergeCell ref="A28:A29"/>
    <mergeCell ref="F28:H28"/>
    <mergeCell ref="I28:K28"/>
    <mergeCell ref="L28:N28"/>
    <mergeCell ref="O28:S29"/>
    <mergeCell ref="B28:E29"/>
    <mergeCell ref="B20:D20"/>
    <mergeCell ref="E20:G20"/>
    <mergeCell ref="H20:J20"/>
    <mergeCell ref="L20:N20"/>
    <mergeCell ref="B24:P24"/>
    <mergeCell ref="B26:M26"/>
    <mergeCell ref="L1:M1"/>
    <mergeCell ref="A6:N6"/>
    <mergeCell ref="A7:N7"/>
    <mergeCell ref="D9:M9"/>
    <mergeCell ref="D10:L10"/>
    <mergeCell ref="D12:M12"/>
    <mergeCell ref="D13:L13"/>
    <mergeCell ref="D15:K15"/>
    <mergeCell ref="B18:N18"/>
    <mergeCell ref="B45:M45"/>
    <mergeCell ref="A47:A48"/>
    <mergeCell ref="G47:G48"/>
    <mergeCell ref="H47:J48"/>
    <mergeCell ref="B32:E32"/>
    <mergeCell ref="K47:M47"/>
    <mergeCell ref="M19:N19"/>
    <mergeCell ref="H58:J58"/>
    <mergeCell ref="H59:J59"/>
    <mergeCell ref="B58:F58"/>
    <mergeCell ref="B59:F59"/>
    <mergeCell ref="H60:J60"/>
    <mergeCell ref="A43:Q43"/>
    <mergeCell ref="B47:F48"/>
    <mergeCell ref="B49:F49"/>
    <mergeCell ref="B50:F50"/>
    <mergeCell ref="B51:F51"/>
  </mergeCells>
  <printOptions/>
  <pageMargins left="0.1968503937007874" right="0.1968503937007874" top="0.5905511811023623" bottom="0.3937007874015748" header="0.5118110236220472" footer="0"/>
  <pageSetup fitToHeight="3" horizontalDpi="600" verticalDpi="600" orientation="landscape" paperSize="9" scale="75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T88"/>
  <sheetViews>
    <sheetView zoomScalePageLayoutView="0" workbookViewId="0" topLeftCell="A63">
      <selection activeCell="M73" sqref="M73"/>
    </sheetView>
  </sheetViews>
  <sheetFormatPr defaultColWidth="9.140625" defaultRowHeight="12.75"/>
  <cols>
    <col min="1" max="1" width="5.28125" style="0" customWidth="1"/>
    <col min="2" max="22" width="10.7109375" style="0" customWidth="1"/>
  </cols>
  <sheetData>
    <row r="1" spans="1:18" ht="12.75">
      <c r="A1" s="1"/>
      <c r="K1" s="4"/>
      <c r="L1" s="364" t="s">
        <v>11</v>
      </c>
      <c r="M1" s="364"/>
      <c r="Q1" s="6"/>
      <c r="R1" s="6"/>
    </row>
    <row r="2" spans="1:18" ht="12.75">
      <c r="A2" s="1"/>
      <c r="K2" s="5"/>
      <c r="L2" s="57" t="s">
        <v>176</v>
      </c>
      <c r="M2" s="57"/>
      <c r="Q2" s="6"/>
      <c r="R2" s="6"/>
    </row>
    <row r="3" spans="1:20" ht="12.75">
      <c r="A3" s="1"/>
      <c r="K3" s="5"/>
      <c r="L3" s="57" t="s">
        <v>186</v>
      </c>
      <c r="M3" s="57"/>
      <c r="Q3" s="6"/>
      <c r="R3" s="6"/>
      <c r="S3" s="6"/>
      <c r="T3" s="6"/>
    </row>
    <row r="4" spans="1:14" ht="12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 t="s">
        <v>187</v>
      </c>
      <c r="M4" s="3"/>
      <c r="N4" s="3"/>
    </row>
    <row r="5" spans="1:18" ht="63" customHeight="1">
      <c r="A5" s="2"/>
      <c r="Q5" s="6"/>
      <c r="R5" s="6"/>
    </row>
    <row r="6" spans="1:16" ht="15.75">
      <c r="A6" s="355" t="s">
        <v>40</v>
      </c>
      <c r="B6" s="355"/>
      <c r="C6" s="355"/>
      <c r="D6" s="355"/>
      <c r="E6" s="355"/>
      <c r="F6" s="355"/>
      <c r="G6" s="355"/>
      <c r="H6" s="355"/>
      <c r="I6" s="355"/>
      <c r="J6" s="355"/>
      <c r="K6" s="355"/>
      <c r="L6" s="355"/>
      <c r="M6" s="355"/>
      <c r="N6" s="355"/>
      <c r="O6" s="12"/>
      <c r="P6" s="12"/>
    </row>
    <row r="7" spans="1:16" ht="14.25" customHeight="1">
      <c r="A7" s="355" t="s">
        <v>188</v>
      </c>
      <c r="B7" s="355"/>
      <c r="C7" s="355"/>
      <c r="D7" s="355"/>
      <c r="E7" s="355"/>
      <c r="F7" s="355"/>
      <c r="G7" s="355"/>
      <c r="H7" s="355"/>
      <c r="I7" s="355"/>
      <c r="J7" s="355"/>
      <c r="K7" s="355"/>
      <c r="L7" s="355"/>
      <c r="M7" s="355"/>
      <c r="N7" s="355"/>
      <c r="O7" s="12"/>
      <c r="P7" s="12"/>
    </row>
    <row r="8" spans="1:16" ht="15" customHeight="1">
      <c r="A8" s="23"/>
      <c r="B8" s="23"/>
      <c r="C8" s="23"/>
      <c r="D8" s="23"/>
      <c r="E8" s="23"/>
      <c r="F8" s="24"/>
      <c r="G8" s="25"/>
      <c r="H8" s="25"/>
      <c r="I8" s="25"/>
      <c r="J8" s="25"/>
      <c r="K8" s="24"/>
      <c r="L8" s="23"/>
      <c r="M8" s="23"/>
      <c r="N8" s="23"/>
      <c r="O8" s="12"/>
      <c r="P8" s="12"/>
    </row>
    <row r="9" spans="1:14" ht="15.75" customHeight="1">
      <c r="A9" s="13" t="s">
        <v>28</v>
      </c>
      <c r="B9" s="260" t="s">
        <v>180</v>
      </c>
      <c r="C9" s="29"/>
      <c r="D9" s="472" t="s">
        <v>48</v>
      </c>
      <c r="E9" s="472"/>
      <c r="F9" s="472"/>
      <c r="G9" s="472"/>
      <c r="H9" s="472"/>
      <c r="I9" s="472"/>
      <c r="J9" s="472"/>
      <c r="K9" s="472"/>
      <c r="L9" s="472"/>
      <c r="M9" s="32"/>
      <c r="N9" s="13"/>
    </row>
    <row r="10" spans="1:14" ht="12.75">
      <c r="A10" s="3" t="s">
        <v>12</v>
      </c>
      <c r="B10" s="3"/>
      <c r="C10" s="3"/>
      <c r="D10" s="302" t="s">
        <v>30</v>
      </c>
      <c r="E10" s="302"/>
      <c r="F10" s="302"/>
      <c r="G10" s="302"/>
      <c r="H10" s="302"/>
      <c r="I10" s="302"/>
      <c r="J10" s="302"/>
      <c r="K10" s="302"/>
      <c r="L10" s="302"/>
      <c r="M10" s="33"/>
      <c r="N10" s="3"/>
    </row>
    <row r="11" spans="1:14" ht="1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ht="15.75" customHeight="1">
      <c r="A12" s="3" t="s">
        <v>29</v>
      </c>
      <c r="B12" s="260" t="s">
        <v>181</v>
      </c>
      <c r="D12" s="472" t="s">
        <v>48</v>
      </c>
      <c r="E12" s="472"/>
      <c r="F12" s="472"/>
      <c r="G12" s="472"/>
      <c r="H12" s="472"/>
      <c r="I12" s="472"/>
      <c r="J12" s="472"/>
      <c r="K12" s="472"/>
      <c r="L12" s="472"/>
      <c r="M12" s="32"/>
      <c r="N12" s="3"/>
    </row>
    <row r="13" spans="1:14" ht="12.75">
      <c r="A13" s="3" t="s">
        <v>13</v>
      </c>
      <c r="B13" s="3"/>
      <c r="C13" s="3"/>
      <c r="D13" s="302" t="s">
        <v>31</v>
      </c>
      <c r="E13" s="302"/>
      <c r="F13" s="302"/>
      <c r="G13" s="302"/>
      <c r="H13" s="302"/>
      <c r="I13" s="302"/>
      <c r="J13" s="302"/>
      <c r="K13" s="302"/>
      <c r="L13" s="302"/>
      <c r="M13" s="34"/>
      <c r="N13" s="3"/>
    </row>
    <row r="14" spans="1:14" ht="1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15.75" customHeight="1">
      <c r="A15" s="17" t="s">
        <v>32</v>
      </c>
      <c r="B15" s="261" t="s">
        <v>179</v>
      </c>
      <c r="C15" s="30" t="s">
        <v>59</v>
      </c>
      <c r="D15" s="365" t="s">
        <v>228</v>
      </c>
      <c r="E15" s="365"/>
      <c r="F15" s="365"/>
      <c r="G15" s="365"/>
      <c r="H15" s="365"/>
      <c r="I15" s="365"/>
      <c r="J15" s="365"/>
      <c r="K15" s="365"/>
      <c r="L15" s="32"/>
      <c r="M15" s="32"/>
      <c r="N15" s="32"/>
    </row>
    <row r="16" spans="1:14" ht="12.75">
      <c r="A16" s="3" t="s">
        <v>222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 ht="1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6" ht="15" customHeight="1">
      <c r="A18" s="11" t="s">
        <v>37</v>
      </c>
      <c r="B18" s="342" t="s">
        <v>190</v>
      </c>
      <c r="C18" s="342"/>
      <c r="D18" s="342"/>
      <c r="E18" s="342"/>
      <c r="F18" s="342"/>
      <c r="G18" s="342"/>
      <c r="H18" s="342"/>
      <c r="I18" s="342"/>
      <c r="J18" s="342"/>
      <c r="K18" s="342"/>
      <c r="L18" s="342"/>
      <c r="M18" s="342"/>
      <c r="N18" s="342"/>
      <c r="O18" s="11"/>
      <c r="P18" s="11"/>
    </row>
    <row r="19" spans="1:14" ht="15">
      <c r="A19" s="3"/>
      <c r="B19" s="3"/>
      <c r="C19" s="3"/>
      <c r="D19" s="3"/>
      <c r="E19" s="3"/>
      <c r="F19" s="3"/>
      <c r="G19" s="3"/>
      <c r="H19" s="3"/>
      <c r="I19" s="3"/>
      <c r="J19" s="124" t="s">
        <v>193</v>
      </c>
      <c r="K19" s="6"/>
      <c r="L19" s="3"/>
      <c r="M19" s="302"/>
      <c r="N19" s="302"/>
    </row>
    <row r="20" spans="1:15" s="75" customFormat="1" ht="27" customHeight="1">
      <c r="A20" s="73"/>
      <c r="B20" s="300" t="s">
        <v>191</v>
      </c>
      <c r="C20" s="347"/>
      <c r="D20" s="347"/>
      <c r="E20" s="358" t="s">
        <v>42</v>
      </c>
      <c r="F20" s="358"/>
      <c r="G20" s="358"/>
      <c r="H20" s="358" t="s">
        <v>41</v>
      </c>
      <c r="I20" s="358"/>
      <c r="J20" s="358"/>
      <c r="K20" s="28"/>
      <c r="L20" s="303"/>
      <c r="M20" s="303"/>
      <c r="N20" s="303"/>
      <c r="O20" s="74"/>
    </row>
    <row r="21" spans="1:15" ht="27" customHeight="1">
      <c r="A21" s="3"/>
      <c r="B21" s="67" t="s">
        <v>15</v>
      </c>
      <c r="C21" s="67" t="s">
        <v>16</v>
      </c>
      <c r="D21" s="88" t="s">
        <v>192</v>
      </c>
      <c r="E21" s="67" t="s">
        <v>15</v>
      </c>
      <c r="F21" s="67" t="s">
        <v>16</v>
      </c>
      <c r="G21" s="88" t="s">
        <v>192</v>
      </c>
      <c r="H21" s="8" t="s">
        <v>15</v>
      </c>
      <c r="I21" s="8" t="s">
        <v>16</v>
      </c>
      <c r="J21" s="89" t="s">
        <v>192</v>
      </c>
      <c r="K21" s="9"/>
      <c r="L21" s="9"/>
      <c r="M21" s="9"/>
      <c r="N21" s="9"/>
      <c r="O21" s="6"/>
    </row>
    <row r="22" spans="1:15" ht="13.5" customHeight="1" thickBot="1">
      <c r="A22" s="3"/>
      <c r="B22" s="76">
        <v>1</v>
      </c>
      <c r="C22" s="76">
        <v>2</v>
      </c>
      <c r="D22" s="76">
        <v>3</v>
      </c>
      <c r="E22" s="76">
        <v>4</v>
      </c>
      <c r="F22" s="76">
        <v>5</v>
      </c>
      <c r="G22" s="76">
        <v>6</v>
      </c>
      <c r="H22" s="77">
        <v>7</v>
      </c>
      <c r="I22" s="77">
        <v>8</v>
      </c>
      <c r="J22" s="77">
        <v>9</v>
      </c>
      <c r="K22" s="9"/>
      <c r="L22" s="9"/>
      <c r="M22" s="9"/>
      <c r="N22" s="9"/>
      <c r="O22" s="6"/>
    </row>
    <row r="23" spans="1:15" s="98" customFormat="1" ht="27" customHeight="1" thickTop="1">
      <c r="A23" s="17"/>
      <c r="B23" s="149">
        <f>F32</f>
        <v>0</v>
      </c>
      <c r="C23" s="149">
        <f>G32</f>
        <v>28274</v>
      </c>
      <c r="D23" s="190">
        <f>SUM(B23:C23)</f>
        <v>28274</v>
      </c>
      <c r="E23" s="149">
        <f>I32</f>
        <v>0</v>
      </c>
      <c r="F23" s="149">
        <f>J32</f>
        <v>28274</v>
      </c>
      <c r="G23" s="191">
        <f>SUM(E23:F23)</f>
        <v>28274</v>
      </c>
      <c r="H23" s="61">
        <f>E23-B23</f>
        <v>0</v>
      </c>
      <c r="I23" s="61">
        <f>F23-C23</f>
        <v>0</v>
      </c>
      <c r="J23" s="191">
        <f>G23-D23</f>
        <v>0</v>
      </c>
      <c r="K23" s="105"/>
      <c r="L23" s="105"/>
      <c r="M23" s="105"/>
      <c r="N23" s="105"/>
      <c r="O23" s="97"/>
    </row>
    <row r="24" spans="1:14" ht="15" customHeight="1">
      <c r="A24" s="3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</row>
    <row r="25" spans="1:14" ht="14.25" customHeight="1">
      <c r="A25" s="3" t="s">
        <v>36</v>
      </c>
      <c r="B25" s="350" t="s">
        <v>194</v>
      </c>
      <c r="C25" s="350"/>
      <c r="D25" s="350"/>
      <c r="E25" s="350"/>
      <c r="F25" s="350"/>
      <c r="G25" s="350"/>
      <c r="H25" s="350"/>
      <c r="I25" s="350"/>
      <c r="J25" s="350"/>
      <c r="K25" s="350"/>
      <c r="L25" s="350"/>
      <c r="M25" s="350"/>
      <c r="N25" s="3"/>
    </row>
    <row r="26" spans="1:16" ht="15">
      <c r="A26" s="2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471"/>
      <c r="N26" s="471"/>
      <c r="O26" s="6"/>
      <c r="P26" s="124" t="s">
        <v>193</v>
      </c>
    </row>
    <row r="27" spans="1:16" s="75" customFormat="1" ht="27" customHeight="1">
      <c r="A27" s="358" t="s">
        <v>14</v>
      </c>
      <c r="B27" s="304" t="s">
        <v>196</v>
      </c>
      <c r="C27" s="418"/>
      <c r="D27" s="418"/>
      <c r="E27" s="419"/>
      <c r="F27" s="304" t="s">
        <v>191</v>
      </c>
      <c r="G27" s="356"/>
      <c r="H27" s="357"/>
      <c r="I27" s="300" t="s">
        <v>195</v>
      </c>
      <c r="J27" s="347"/>
      <c r="K27" s="348"/>
      <c r="L27" s="327" t="s">
        <v>41</v>
      </c>
      <c r="M27" s="327"/>
      <c r="N27" s="327"/>
      <c r="O27" s="358" t="s">
        <v>53</v>
      </c>
      <c r="P27" s="358"/>
    </row>
    <row r="28" spans="1:16" s="75" customFormat="1" ht="27" customHeight="1">
      <c r="A28" s="358"/>
      <c r="B28" s="420"/>
      <c r="C28" s="421"/>
      <c r="D28" s="421"/>
      <c r="E28" s="422"/>
      <c r="F28" s="8" t="s">
        <v>15</v>
      </c>
      <c r="G28" s="8" t="s">
        <v>16</v>
      </c>
      <c r="H28" s="88" t="s">
        <v>192</v>
      </c>
      <c r="I28" s="8" t="s">
        <v>15</v>
      </c>
      <c r="J28" s="8" t="s">
        <v>16</v>
      </c>
      <c r="K28" s="88" t="s">
        <v>192</v>
      </c>
      <c r="L28" s="8" t="s">
        <v>15</v>
      </c>
      <c r="M28" s="8" t="s">
        <v>16</v>
      </c>
      <c r="N28" s="89" t="s">
        <v>192</v>
      </c>
      <c r="O28" s="358"/>
      <c r="P28" s="358"/>
    </row>
    <row r="29" spans="1:16" ht="13.5" thickBot="1">
      <c r="A29" s="79">
        <v>1</v>
      </c>
      <c r="B29" s="312"/>
      <c r="C29" s="460"/>
      <c r="D29" s="460"/>
      <c r="E29" s="461"/>
      <c r="F29" s="79">
        <v>3</v>
      </c>
      <c r="G29" s="79">
        <v>4</v>
      </c>
      <c r="H29" s="79">
        <v>5</v>
      </c>
      <c r="I29" s="79">
        <v>6</v>
      </c>
      <c r="J29" s="79">
        <v>7</v>
      </c>
      <c r="K29" s="79">
        <v>8</v>
      </c>
      <c r="L29" s="79">
        <v>9</v>
      </c>
      <c r="M29" s="79">
        <v>10</v>
      </c>
      <c r="N29" s="79">
        <v>11</v>
      </c>
      <c r="O29" s="423">
        <v>12</v>
      </c>
      <c r="P29" s="423"/>
    </row>
    <row r="30" spans="1:16" s="98" customFormat="1" ht="30" customHeight="1" thickTop="1">
      <c r="A30" s="106">
        <v>1</v>
      </c>
      <c r="B30" s="478" t="s">
        <v>275</v>
      </c>
      <c r="C30" s="586"/>
      <c r="D30" s="586"/>
      <c r="E30" s="587"/>
      <c r="F30" s="31"/>
      <c r="G30" s="31">
        <v>9260</v>
      </c>
      <c r="H30" s="107">
        <f>SUM(F30:G30)</f>
        <v>9260</v>
      </c>
      <c r="I30" s="31"/>
      <c r="J30" s="94">
        <v>9260</v>
      </c>
      <c r="K30" s="107">
        <f>SUM(I30:J30)</f>
        <v>9260</v>
      </c>
      <c r="L30" s="61">
        <f aca="true" t="shared" si="0" ref="L30:N31">I30-F30</f>
        <v>0</v>
      </c>
      <c r="M30" s="61">
        <f t="shared" si="0"/>
        <v>0</v>
      </c>
      <c r="N30" s="191">
        <f t="shared" si="0"/>
        <v>0</v>
      </c>
      <c r="O30" s="411"/>
      <c r="P30" s="411"/>
    </row>
    <row r="31" spans="1:16" s="98" customFormat="1" ht="27" customHeight="1" thickBot="1">
      <c r="A31" s="81">
        <v>2</v>
      </c>
      <c r="B31" s="297" t="s">
        <v>276</v>
      </c>
      <c r="C31" s="414"/>
      <c r="D31" s="414"/>
      <c r="E31" s="415"/>
      <c r="F31" s="81"/>
      <c r="G31" s="81">
        <v>19014</v>
      </c>
      <c r="H31" s="203">
        <f>SUM(F31:G31)</f>
        <v>19014</v>
      </c>
      <c r="I31" s="81"/>
      <c r="J31" s="205">
        <v>19014</v>
      </c>
      <c r="K31" s="206">
        <f>SUM(I31:J31)</f>
        <v>19014</v>
      </c>
      <c r="L31" s="181">
        <f t="shared" si="0"/>
        <v>0</v>
      </c>
      <c r="M31" s="181">
        <f t="shared" si="0"/>
        <v>0</v>
      </c>
      <c r="N31" s="206">
        <f t="shared" si="0"/>
        <v>0</v>
      </c>
      <c r="O31" s="578"/>
      <c r="P31" s="578"/>
    </row>
    <row r="32" spans="1:16" s="72" customFormat="1" ht="27" customHeight="1" thickTop="1">
      <c r="A32" s="71"/>
      <c r="B32" s="585" t="s">
        <v>199</v>
      </c>
      <c r="C32" s="517"/>
      <c r="D32" s="517"/>
      <c r="E32" s="518"/>
      <c r="F32" s="175">
        <f aca="true" t="shared" si="1" ref="F32:N32">SUM(F30:F31)</f>
        <v>0</v>
      </c>
      <c r="G32" s="204">
        <f t="shared" si="1"/>
        <v>28274</v>
      </c>
      <c r="H32" s="191">
        <f t="shared" si="1"/>
        <v>28274</v>
      </c>
      <c r="I32" s="204">
        <f t="shared" si="1"/>
        <v>0</v>
      </c>
      <c r="J32" s="204">
        <f t="shared" si="1"/>
        <v>28274</v>
      </c>
      <c r="K32" s="191">
        <f t="shared" si="1"/>
        <v>28274</v>
      </c>
      <c r="L32" s="204">
        <f t="shared" si="1"/>
        <v>0</v>
      </c>
      <c r="M32" s="204">
        <f t="shared" si="1"/>
        <v>0</v>
      </c>
      <c r="N32" s="191">
        <f t="shared" si="1"/>
        <v>0</v>
      </c>
      <c r="O32" s="579"/>
      <c r="P32" s="579"/>
    </row>
    <row r="33" spans="1:14" ht="1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12.75" customHeight="1">
      <c r="A34" s="3" t="s">
        <v>44</v>
      </c>
      <c r="B34" s="342" t="s">
        <v>197</v>
      </c>
      <c r="C34" s="342"/>
      <c r="D34" s="342"/>
      <c r="E34" s="342"/>
      <c r="F34" s="342"/>
      <c r="G34" s="342"/>
      <c r="H34" s="342"/>
      <c r="I34" s="342"/>
      <c r="J34" s="342"/>
      <c r="K34" s="342"/>
      <c r="L34" s="342"/>
      <c r="M34" s="342"/>
      <c r="N34" s="342"/>
    </row>
    <row r="35" spans="1:16" ht="12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2"/>
      <c r="O35" s="6"/>
      <c r="P35" s="124" t="s">
        <v>193</v>
      </c>
    </row>
    <row r="36" spans="1:16" ht="24.75" customHeight="1">
      <c r="A36" s="304" t="s">
        <v>198</v>
      </c>
      <c r="B36" s="356"/>
      <c r="C36" s="356"/>
      <c r="D36" s="356"/>
      <c r="E36" s="357"/>
      <c r="F36" s="304" t="s">
        <v>54</v>
      </c>
      <c r="G36" s="356"/>
      <c r="H36" s="357"/>
      <c r="I36" s="300" t="s">
        <v>43</v>
      </c>
      <c r="J36" s="347"/>
      <c r="K36" s="348"/>
      <c r="L36" s="327" t="s">
        <v>41</v>
      </c>
      <c r="M36" s="327"/>
      <c r="N36" s="327"/>
      <c r="O36" s="358" t="s">
        <v>53</v>
      </c>
      <c r="P36" s="358"/>
    </row>
    <row r="37" spans="1:16" ht="24.75" customHeight="1">
      <c r="A37" s="361"/>
      <c r="B37" s="402"/>
      <c r="C37" s="402"/>
      <c r="D37" s="402"/>
      <c r="E37" s="362"/>
      <c r="F37" s="8" t="s">
        <v>17</v>
      </c>
      <c r="G37" s="8" t="s">
        <v>16</v>
      </c>
      <c r="H37" s="88" t="s">
        <v>192</v>
      </c>
      <c r="I37" s="8" t="s">
        <v>17</v>
      </c>
      <c r="J37" s="8" t="s">
        <v>16</v>
      </c>
      <c r="K37" s="88" t="s">
        <v>192</v>
      </c>
      <c r="L37" s="8" t="s">
        <v>17</v>
      </c>
      <c r="M37" s="8" t="s">
        <v>16</v>
      </c>
      <c r="N37" s="88" t="s">
        <v>192</v>
      </c>
      <c r="O37" s="358"/>
      <c r="P37" s="358"/>
    </row>
    <row r="38" spans="1:16" ht="13.5" thickBot="1">
      <c r="A38" s="312">
        <v>1</v>
      </c>
      <c r="B38" s="313"/>
      <c r="C38" s="313"/>
      <c r="D38" s="313"/>
      <c r="E38" s="314"/>
      <c r="F38" s="79">
        <v>2</v>
      </c>
      <c r="G38" s="79">
        <v>3</v>
      </c>
      <c r="H38" s="79">
        <v>4</v>
      </c>
      <c r="I38" s="79">
        <v>5</v>
      </c>
      <c r="J38" s="79">
        <v>6</v>
      </c>
      <c r="K38" s="79">
        <v>7</v>
      </c>
      <c r="L38" s="79">
        <v>8</v>
      </c>
      <c r="M38" s="79">
        <v>9</v>
      </c>
      <c r="N38" s="79">
        <v>10</v>
      </c>
      <c r="O38" s="423">
        <v>11</v>
      </c>
      <c r="P38" s="423"/>
    </row>
    <row r="39" spans="1:16" ht="25.5" customHeight="1" thickBot="1" thickTop="1">
      <c r="A39" s="582" t="s">
        <v>203</v>
      </c>
      <c r="B39" s="583"/>
      <c r="C39" s="583"/>
      <c r="D39" s="583"/>
      <c r="E39" s="584"/>
      <c r="F39" s="207"/>
      <c r="G39" s="208">
        <v>28274</v>
      </c>
      <c r="H39" s="209">
        <f>SUM(F39:G39)</f>
        <v>28274</v>
      </c>
      <c r="I39" s="207"/>
      <c r="J39" s="208">
        <v>28274</v>
      </c>
      <c r="K39" s="209">
        <f>SUM(I39:J39)</f>
        <v>28274</v>
      </c>
      <c r="L39" s="207"/>
      <c r="M39" s="207">
        <f>J39-G39</f>
        <v>0</v>
      </c>
      <c r="N39" s="209">
        <f>SUM(L39:M39)</f>
        <v>0</v>
      </c>
      <c r="O39" s="580"/>
      <c r="P39" s="580"/>
    </row>
    <row r="40" spans="1:16" ht="15.75" hidden="1" thickTop="1">
      <c r="A40" s="82"/>
      <c r="B40" s="83"/>
      <c r="C40" s="83"/>
      <c r="D40" s="83"/>
      <c r="E40" s="83"/>
      <c r="F40" s="210"/>
      <c r="G40" s="210"/>
      <c r="H40" s="211"/>
      <c r="I40" s="61"/>
      <c r="J40" s="61"/>
      <c r="K40" s="191"/>
      <c r="L40" s="61"/>
      <c r="M40" s="61"/>
      <c r="N40" s="191"/>
      <c r="O40" s="576"/>
      <c r="P40" s="577"/>
    </row>
    <row r="41" spans="1:16" s="90" customFormat="1" ht="18" customHeight="1" thickTop="1">
      <c r="A41" s="351" t="s">
        <v>199</v>
      </c>
      <c r="B41" s="352"/>
      <c r="C41" s="352"/>
      <c r="D41" s="352"/>
      <c r="E41" s="353"/>
      <c r="F41" s="212">
        <f>SUM(F39:F40)</f>
        <v>0</v>
      </c>
      <c r="G41" s="212">
        <f>SUM(G39:G40)</f>
        <v>28274</v>
      </c>
      <c r="H41" s="213">
        <f>SUM(H39:H40)</f>
        <v>28274</v>
      </c>
      <c r="I41" s="212">
        <f>SUM(I40:I40)</f>
        <v>0</v>
      </c>
      <c r="J41" s="212">
        <f>SUM(J39:J40)</f>
        <v>28274</v>
      </c>
      <c r="K41" s="213">
        <f>SUM(I41:J41)</f>
        <v>28274</v>
      </c>
      <c r="L41" s="212">
        <f>SUM(L40:L40)</f>
        <v>0</v>
      </c>
      <c r="M41" s="212">
        <f>SUM(M39:M40)</f>
        <v>0</v>
      </c>
      <c r="N41" s="213">
        <f>SUM(L41:M41)</f>
        <v>0</v>
      </c>
      <c r="O41" s="493"/>
      <c r="P41" s="493"/>
    </row>
    <row r="42" spans="1:14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ht="15">
      <c r="A43" s="3" t="s">
        <v>45</v>
      </c>
      <c r="B43" s="350" t="s">
        <v>200</v>
      </c>
      <c r="C43" s="350"/>
      <c r="D43" s="350"/>
      <c r="E43" s="350"/>
      <c r="F43" s="350"/>
      <c r="G43" s="350"/>
      <c r="H43" s="350"/>
      <c r="I43" s="350"/>
      <c r="J43" s="350"/>
      <c r="K43" s="350"/>
      <c r="L43" s="350"/>
      <c r="M43" s="350"/>
      <c r="N43" s="3"/>
    </row>
    <row r="44" spans="1:14" ht="7.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7" ht="39" customHeight="1">
      <c r="A45" s="345" t="s">
        <v>14</v>
      </c>
      <c r="B45" s="304" t="s">
        <v>18</v>
      </c>
      <c r="C45" s="526"/>
      <c r="D45" s="527"/>
      <c r="E45" s="345" t="s">
        <v>19</v>
      </c>
      <c r="F45" s="304" t="s">
        <v>20</v>
      </c>
      <c r="G45" s="418"/>
      <c r="H45" s="419"/>
      <c r="I45" s="300" t="s">
        <v>202</v>
      </c>
      <c r="J45" s="367"/>
      <c r="K45" s="368"/>
      <c r="L45" s="300" t="s">
        <v>201</v>
      </c>
      <c r="M45" s="367"/>
      <c r="N45" s="368"/>
      <c r="O45" s="300" t="s">
        <v>41</v>
      </c>
      <c r="P45" s="310"/>
      <c r="Q45" s="311"/>
    </row>
    <row r="46" spans="1:17" ht="25.5" customHeight="1">
      <c r="A46" s="595"/>
      <c r="B46" s="528"/>
      <c r="C46" s="529"/>
      <c r="D46" s="530"/>
      <c r="E46" s="559"/>
      <c r="F46" s="420"/>
      <c r="G46" s="421"/>
      <c r="H46" s="422"/>
      <c r="I46" s="8" t="s">
        <v>15</v>
      </c>
      <c r="J46" s="8" t="s">
        <v>16</v>
      </c>
      <c r="K46" s="89" t="s">
        <v>192</v>
      </c>
      <c r="L46" s="8" t="s">
        <v>15</v>
      </c>
      <c r="M46" s="8" t="s">
        <v>16</v>
      </c>
      <c r="N46" s="89" t="s">
        <v>192</v>
      </c>
      <c r="O46" s="8" t="s">
        <v>15</v>
      </c>
      <c r="P46" s="8" t="s">
        <v>16</v>
      </c>
      <c r="Q46" s="89" t="s">
        <v>192</v>
      </c>
    </row>
    <row r="47" spans="1:17" ht="13.5" thickBot="1">
      <c r="A47" s="92">
        <v>1</v>
      </c>
      <c r="B47" s="590">
        <v>2</v>
      </c>
      <c r="C47" s="591"/>
      <c r="D47" s="592"/>
      <c r="E47" s="92">
        <v>4</v>
      </c>
      <c r="F47" s="590">
        <v>5</v>
      </c>
      <c r="G47" s="593"/>
      <c r="H47" s="594"/>
      <c r="I47" s="79">
        <v>5</v>
      </c>
      <c r="J47" s="79">
        <v>6</v>
      </c>
      <c r="K47" s="79">
        <v>7</v>
      </c>
      <c r="L47" s="79">
        <v>8</v>
      </c>
      <c r="M47" s="79">
        <v>9</v>
      </c>
      <c r="N47" s="79">
        <v>10</v>
      </c>
      <c r="O47" s="79">
        <v>11</v>
      </c>
      <c r="P47" s="79">
        <v>12</v>
      </c>
      <c r="Q47" s="79">
        <v>13</v>
      </c>
    </row>
    <row r="48" spans="1:17" s="98" customFormat="1" ht="21.75" customHeight="1" thickTop="1">
      <c r="A48" s="93">
        <v>1</v>
      </c>
      <c r="B48" s="588" t="s">
        <v>279</v>
      </c>
      <c r="C48" s="589"/>
      <c r="D48" s="589"/>
      <c r="E48" s="586"/>
      <c r="F48" s="586"/>
      <c r="G48" s="586"/>
      <c r="H48" s="587"/>
      <c r="I48" s="68"/>
      <c r="J48" s="68"/>
      <c r="K48" s="68"/>
      <c r="L48" s="91"/>
      <c r="M48" s="91"/>
      <c r="N48" s="91"/>
      <c r="O48" s="68"/>
      <c r="P48" s="54"/>
      <c r="Q48" s="54"/>
    </row>
    <row r="49" spans="1:17" s="98" customFormat="1" ht="21.75" customHeight="1">
      <c r="A49" s="159" t="s">
        <v>214</v>
      </c>
      <c r="B49" s="372" t="s">
        <v>205</v>
      </c>
      <c r="C49" s="494"/>
      <c r="D49" s="495"/>
      <c r="E49" s="19"/>
      <c r="F49" s="300"/>
      <c r="G49" s="347"/>
      <c r="H49" s="348"/>
      <c r="I49" s="8"/>
      <c r="J49" s="8"/>
      <c r="K49" s="108"/>
      <c r="L49" s="21"/>
      <c r="M49" s="21"/>
      <c r="N49" s="160"/>
      <c r="O49" s="8"/>
      <c r="P49" s="54"/>
      <c r="Q49" s="119"/>
    </row>
    <row r="50" spans="1:17" s="98" customFormat="1" ht="24.75" customHeight="1">
      <c r="A50" s="27"/>
      <c r="B50" s="328" t="s">
        <v>277</v>
      </c>
      <c r="C50" s="494"/>
      <c r="D50" s="495"/>
      <c r="E50" s="19" t="s">
        <v>70</v>
      </c>
      <c r="F50" s="300" t="s">
        <v>60</v>
      </c>
      <c r="G50" s="347"/>
      <c r="H50" s="348"/>
      <c r="I50" s="21"/>
      <c r="J50" s="41">
        <v>5366162</v>
      </c>
      <c r="K50" s="213">
        <f>SUM(I50:J50)</f>
        <v>5366162</v>
      </c>
      <c r="L50" s="41"/>
      <c r="M50" s="41">
        <v>5366162</v>
      </c>
      <c r="N50" s="213">
        <f>SUM(L50:M50)</f>
        <v>5366162</v>
      </c>
      <c r="O50" s="41">
        <f>L50-I50</f>
        <v>0</v>
      </c>
      <c r="P50" s="199"/>
      <c r="Q50" s="213">
        <f>SUM(O50:P50)</f>
        <v>0</v>
      </c>
    </row>
    <row r="51" spans="1:17" s="98" customFormat="1" ht="24.75" customHeight="1">
      <c r="A51" s="27"/>
      <c r="B51" s="328" t="s">
        <v>278</v>
      </c>
      <c r="C51" s="494"/>
      <c r="D51" s="495"/>
      <c r="E51" s="19" t="s">
        <v>70</v>
      </c>
      <c r="F51" s="300" t="s">
        <v>280</v>
      </c>
      <c r="G51" s="347"/>
      <c r="H51" s="348"/>
      <c r="I51" s="21"/>
      <c r="J51" s="41">
        <v>9260</v>
      </c>
      <c r="K51" s="213">
        <f>SUM(I51:J51)</f>
        <v>9260</v>
      </c>
      <c r="L51" s="41"/>
      <c r="M51" s="41">
        <v>9260</v>
      </c>
      <c r="N51" s="213">
        <f>SUM(L51:M51)</f>
        <v>9260</v>
      </c>
      <c r="O51" s="41">
        <f>L51-I51</f>
        <v>0</v>
      </c>
      <c r="P51" s="199"/>
      <c r="Q51" s="213">
        <f>SUM(O51:P51)</f>
        <v>0</v>
      </c>
    </row>
    <row r="52" spans="1:17" s="98" customFormat="1" ht="15.75" customHeight="1">
      <c r="A52" s="436" t="s">
        <v>284</v>
      </c>
      <c r="B52" s="382"/>
      <c r="C52" s="382"/>
      <c r="D52" s="382"/>
      <c r="E52" s="382"/>
      <c r="F52" s="382"/>
      <c r="G52" s="382"/>
      <c r="H52" s="382"/>
      <c r="I52" s="382"/>
      <c r="J52" s="382"/>
      <c r="K52" s="400"/>
      <c r="L52" s="382"/>
      <c r="M52" s="382"/>
      <c r="N52" s="400"/>
      <c r="O52" s="382"/>
      <c r="P52" s="382"/>
      <c r="Q52" s="401"/>
    </row>
    <row r="53" spans="1:17" s="98" customFormat="1" ht="21.75" customHeight="1">
      <c r="A53" s="159" t="s">
        <v>215</v>
      </c>
      <c r="B53" s="372" t="s">
        <v>206</v>
      </c>
      <c r="C53" s="494"/>
      <c r="D53" s="495"/>
      <c r="E53" s="19"/>
      <c r="F53" s="300"/>
      <c r="G53" s="347"/>
      <c r="H53" s="348"/>
      <c r="I53" s="50"/>
      <c r="J53" s="50"/>
      <c r="K53" s="50"/>
      <c r="L53" s="21"/>
      <c r="M53" s="21"/>
      <c r="N53" s="21"/>
      <c r="O53" s="41"/>
      <c r="P53" s="54"/>
      <c r="Q53" s="54"/>
    </row>
    <row r="54" spans="1:17" s="98" customFormat="1" ht="25.5" customHeight="1">
      <c r="A54" s="27"/>
      <c r="B54" s="328" t="s">
        <v>223</v>
      </c>
      <c r="C54" s="494"/>
      <c r="D54" s="494"/>
      <c r="E54" s="19" t="s">
        <v>1</v>
      </c>
      <c r="F54" s="300" t="s">
        <v>60</v>
      </c>
      <c r="G54" s="382"/>
      <c r="H54" s="301"/>
      <c r="I54" s="20"/>
      <c r="J54" s="20">
        <v>1</v>
      </c>
      <c r="K54" s="213">
        <f>SUM(I54:J54)</f>
        <v>1</v>
      </c>
      <c r="L54" s="38"/>
      <c r="M54" s="38">
        <v>1</v>
      </c>
      <c r="N54" s="213">
        <f>SUM(L54:M54)</f>
        <v>1</v>
      </c>
      <c r="O54" s="20">
        <f>L54-I54</f>
        <v>0</v>
      </c>
      <c r="P54" s="123"/>
      <c r="Q54" s="213">
        <f>SUM(O54:P54)</f>
        <v>0</v>
      </c>
    </row>
    <row r="55" spans="1:17" s="98" customFormat="1" ht="15.75" customHeight="1">
      <c r="A55" s="436" t="s">
        <v>55</v>
      </c>
      <c r="B55" s="382"/>
      <c r="C55" s="382"/>
      <c r="D55" s="382"/>
      <c r="E55" s="382"/>
      <c r="F55" s="382"/>
      <c r="G55" s="382"/>
      <c r="H55" s="382"/>
      <c r="I55" s="382"/>
      <c r="J55" s="382"/>
      <c r="K55" s="382"/>
      <c r="L55" s="382"/>
      <c r="M55" s="382"/>
      <c r="N55" s="382"/>
      <c r="O55" s="382"/>
      <c r="P55" s="382"/>
      <c r="Q55" s="301"/>
    </row>
    <row r="56" spans="1:17" s="98" customFormat="1" ht="21.75" customHeight="1">
      <c r="A56" s="159" t="s">
        <v>216</v>
      </c>
      <c r="B56" s="372" t="s">
        <v>207</v>
      </c>
      <c r="C56" s="494"/>
      <c r="D56" s="495"/>
      <c r="E56" s="19"/>
      <c r="F56" s="512"/>
      <c r="G56" s="573"/>
      <c r="H56" s="574"/>
      <c r="I56" s="51"/>
      <c r="J56" s="51"/>
      <c r="K56" s="51"/>
      <c r="L56" s="21"/>
      <c r="M56" s="21"/>
      <c r="N56" s="21"/>
      <c r="O56" s="20"/>
      <c r="P56" s="54"/>
      <c r="Q56" s="54"/>
    </row>
    <row r="57" spans="1:17" s="98" customFormat="1" ht="37.5" customHeight="1">
      <c r="A57" s="27"/>
      <c r="B57" s="328" t="s">
        <v>224</v>
      </c>
      <c r="C57" s="494"/>
      <c r="D57" s="495"/>
      <c r="E57" s="19" t="s">
        <v>70</v>
      </c>
      <c r="F57" s="300" t="s">
        <v>348</v>
      </c>
      <c r="G57" s="347"/>
      <c r="H57" s="348"/>
      <c r="I57" s="21"/>
      <c r="J57" s="41">
        <f>J51/J54</f>
        <v>9260</v>
      </c>
      <c r="K57" s="213">
        <f>SUM(I57:J57)</f>
        <v>9260</v>
      </c>
      <c r="L57" s="41"/>
      <c r="M57" s="41">
        <v>9260</v>
      </c>
      <c r="N57" s="213">
        <f>SUM(L57:M57)</f>
        <v>9260</v>
      </c>
      <c r="O57" s="41">
        <f>L57-I57</f>
        <v>0</v>
      </c>
      <c r="P57" s="199"/>
      <c r="Q57" s="213">
        <f>SUM(O57:P57)</f>
        <v>0</v>
      </c>
    </row>
    <row r="58" spans="1:17" s="98" customFormat="1" ht="15.75" customHeight="1">
      <c r="A58" s="436" t="s">
        <v>281</v>
      </c>
      <c r="B58" s="382"/>
      <c r="C58" s="382"/>
      <c r="D58" s="382"/>
      <c r="E58" s="382"/>
      <c r="F58" s="382"/>
      <c r="G58" s="382"/>
      <c r="H58" s="382"/>
      <c r="I58" s="382"/>
      <c r="J58" s="382"/>
      <c r="K58" s="382"/>
      <c r="L58" s="382"/>
      <c r="M58" s="382"/>
      <c r="N58" s="382"/>
      <c r="O58" s="382"/>
      <c r="P58" s="382"/>
      <c r="Q58" s="301"/>
    </row>
    <row r="59" spans="1:17" s="98" customFormat="1" ht="21.75" customHeight="1">
      <c r="A59" s="159" t="s">
        <v>227</v>
      </c>
      <c r="B59" s="372" t="s">
        <v>208</v>
      </c>
      <c r="C59" s="494"/>
      <c r="D59" s="495"/>
      <c r="E59" s="19"/>
      <c r="F59" s="512"/>
      <c r="G59" s="573"/>
      <c r="H59" s="574"/>
      <c r="I59" s="52"/>
      <c r="J59" s="52"/>
      <c r="K59" s="52"/>
      <c r="L59" s="21"/>
      <c r="M59" s="21"/>
      <c r="N59" s="21"/>
      <c r="O59" s="20"/>
      <c r="P59" s="54"/>
      <c r="Q59" s="54"/>
    </row>
    <row r="60" spans="1:17" s="98" customFormat="1" ht="52.5" customHeight="1">
      <c r="A60" s="27"/>
      <c r="B60" s="328" t="s">
        <v>225</v>
      </c>
      <c r="C60" s="494"/>
      <c r="D60" s="495"/>
      <c r="E60" s="19" t="s">
        <v>39</v>
      </c>
      <c r="F60" s="300" t="s">
        <v>282</v>
      </c>
      <c r="G60" s="347"/>
      <c r="H60" s="348"/>
      <c r="I60" s="21"/>
      <c r="J60" s="21">
        <f>(3012190+J51)*100/J50</f>
        <v>56.30560538425787</v>
      </c>
      <c r="K60" s="214">
        <f>SUM(I60:J60)</f>
        <v>56.30560538425787</v>
      </c>
      <c r="L60" s="21"/>
      <c r="M60" s="21">
        <f>(3012190+M51)*100/M50</f>
        <v>56.30560538425787</v>
      </c>
      <c r="N60" s="214">
        <f>SUM(L60:M60)</f>
        <v>56.30560538425787</v>
      </c>
      <c r="O60" s="21">
        <f>L60-I60</f>
        <v>0</v>
      </c>
      <c r="P60" s="123"/>
      <c r="Q60" s="214">
        <f>SUM(O60:P60)</f>
        <v>0</v>
      </c>
    </row>
    <row r="61" spans="1:17" s="98" customFormat="1" ht="52.5" customHeight="1" hidden="1">
      <c r="A61" s="27"/>
      <c r="B61" s="328" t="s">
        <v>226</v>
      </c>
      <c r="C61" s="494"/>
      <c r="D61" s="301"/>
      <c r="E61" s="19" t="s">
        <v>39</v>
      </c>
      <c r="F61" s="328" t="s">
        <v>285</v>
      </c>
      <c r="G61" s="496"/>
      <c r="H61" s="344"/>
      <c r="I61" s="37"/>
      <c r="J61" s="37"/>
      <c r="K61" s="214">
        <f>SUM(I61:J61)</f>
        <v>0</v>
      </c>
      <c r="L61" s="41"/>
      <c r="M61" s="41"/>
      <c r="N61" s="214">
        <f>SUM(L61:M61)</f>
        <v>0</v>
      </c>
      <c r="O61" s="20"/>
      <c r="P61" s="123"/>
      <c r="Q61" s="214">
        <f>SUM(O61:P61)</f>
        <v>0</v>
      </c>
    </row>
    <row r="62" spans="1:17" s="98" customFormat="1" ht="37.5" customHeight="1" hidden="1">
      <c r="A62" s="27"/>
      <c r="B62" s="328" t="s">
        <v>61</v>
      </c>
      <c r="C62" s="382"/>
      <c r="D62" s="344"/>
      <c r="E62" s="19" t="s">
        <v>39</v>
      </c>
      <c r="F62" s="328" t="s">
        <v>177</v>
      </c>
      <c r="G62" s="496"/>
      <c r="H62" s="344"/>
      <c r="I62" s="37"/>
      <c r="J62" s="37"/>
      <c r="K62" s="214">
        <f>SUM(I62:J62)</f>
        <v>0</v>
      </c>
      <c r="L62" s="35"/>
      <c r="M62" s="35"/>
      <c r="N62" s="214">
        <f>SUM(L62:M62)</f>
        <v>0</v>
      </c>
      <c r="O62" s="20"/>
      <c r="P62" s="123"/>
      <c r="Q62" s="214">
        <f>SUM(O62:P62)</f>
        <v>0</v>
      </c>
    </row>
    <row r="63" spans="1:17" s="98" customFormat="1" ht="15.75" customHeight="1">
      <c r="A63" s="568" t="s">
        <v>178</v>
      </c>
      <c r="B63" s="382"/>
      <c r="C63" s="382"/>
      <c r="D63" s="382"/>
      <c r="E63" s="382"/>
      <c r="F63" s="382"/>
      <c r="G63" s="382"/>
      <c r="H63" s="382"/>
      <c r="I63" s="382"/>
      <c r="J63" s="382"/>
      <c r="K63" s="382"/>
      <c r="L63" s="382"/>
      <c r="M63" s="382"/>
      <c r="N63" s="382"/>
      <c r="O63" s="382"/>
      <c r="P63" s="382"/>
      <c r="Q63" s="301"/>
    </row>
    <row r="64" spans="1:17" s="98" customFormat="1" ht="27" customHeight="1">
      <c r="A64" s="328" t="s">
        <v>344</v>
      </c>
      <c r="B64" s="382"/>
      <c r="C64" s="382"/>
      <c r="D64" s="382"/>
      <c r="E64" s="382"/>
      <c r="F64" s="382"/>
      <c r="G64" s="382"/>
      <c r="H64" s="382"/>
      <c r="I64" s="382"/>
      <c r="J64" s="382"/>
      <c r="K64" s="382"/>
      <c r="L64" s="382"/>
      <c r="M64" s="382"/>
      <c r="N64" s="382"/>
      <c r="O64" s="382"/>
      <c r="P64" s="382"/>
      <c r="Q64" s="301"/>
    </row>
    <row r="65" spans="1:17" s="98" customFormat="1" ht="21.75" customHeight="1">
      <c r="A65" s="89">
        <v>2</v>
      </c>
      <c r="B65" s="581" t="s">
        <v>283</v>
      </c>
      <c r="C65" s="382"/>
      <c r="D65" s="382"/>
      <c r="E65" s="382"/>
      <c r="F65" s="382"/>
      <c r="G65" s="382"/>
      <c r="H65" s="301"/>
      <c r="I65" s="99"/>
      <c r="J65" s="99"/>
      <c r="K65" s="99"/>
      <c r="L65" s="27"/>
      <c r="M65" s="27"/>
      <c r="N65" s="27"/>
      <c r="O65" s="50"/>
      <c r="P65" s="54"/>
      <c r="Q65" s="54"/>
    </row>
    <row r="66" spans="1:17" s="98" customFormat="1" ht="21.75" customHeight="1">
      <c r="A66" s="159" t="s">
        <v>217</v>
      </c>
      <c r="B66" s="575" t="s">
        <v>205</v>
      </c>
      <c r="C66" s="382"/>
      <c r="D66" s="301"/>
      <c r="E66" s="99"/>
      <c r="F66" s="570"/>
      <c r="G66" s="571"/>
      <c r="H66" s="572"/>
      <c r="I66" s="99"/>
      <c r="J66" s="99"/>
      <c r="K66" s="99"/>
      <c r="L66" s="27"/>
      <c r="M66" s="27"/>
      <c r="N66" s="27"/>
      <c r="O66" s="50"/>
      <c r="P66" s="54"/>
      <c r="Q66" s="54"/>
    </row>
    <row r="67" spans="1:17" s="98" customFormat="1" ht="24.75" customHeight="1">
      <c r="A67" s="27"/>
      <c r="B67" s="328" t="s">
        <v>287</v>
      </c>
      <c r="C67" s="373"/>
      <c r="D67" s="344"/>
      <c r="E67" s="19" t="s">
        <v>70</v>
      </c>
      <c r="F67" s="300" t="s">
        <v>60</v>
      </c>
      <c r="G67" s="382"/>
      <c r="H67" s="301"/>
      <c r="I67" s="20"/>
      <c r="J67" s="20">
        <f>G31</f>
        <v>19014</v>
      </c>
      <c r="K67" s="213">
        <f>SUM(I67:J67)</f>
        <v>19014</v>
      </c>
      <c r="L67" s="20"/>
      <c r="M67" s="41">
        <f>J31</f>
        <v>19014</v>
      </c>
      <c r="N67" s="213">
        <f>SUM(L67:M67)</f>
        <v>19014</v>
      </c>
      <c r="O67" s="41">
        <f>L67-I67</f>
        <v>0</v>
      </c>
      <c r="P67" s="123"/>
      <c r="Q67" s="213">
        <f>SUM(O67:P67)</f>
        <v>0</v>
      </c>
    </row>
    <row r="68" spans="1:17" s="98" customFormat="1" ht="18" customHeight="1">
      <c r="A68" s="568" t="s">
        <v>161</v>
      </c>
      <c r="B68" s="382"/>
      <c r="C68" s="382"/>
      <c r="D68" s="382"/>
      <c r="E68" s="382"/>
      <c r="F68" s="382"/>
      <c r="G68" s="382"/>
      <c r="H68" s="382"/>
      <c r="I68" s="382"/>
      <c r="J68" s="382"/>
      <c r="K68" s="382"/>
      <c r="L68" s="382"/>
      <c r="M68" s="382"/>
      <c r="N68" s="382"/>
      <c r="O68" s="382"/>
      <c r="P68" s="382"/>
      <c r="Q68" s="301"/>
    </row>
    <row r="69" spans="1:17" s="98" customFormat="1" ht="21.75" customHeight="1">
      <c r="A69" s="159" t="s">
        <v>218</v>
      </c>
      <c r="B69" s="575" t="s">
        <v>206</v>
      </c>
      <c r="C69" s="382"/>
      <c r="D69" s="301"/>
      <c r="E69" s="99"/>
      <c r="F69" s="570"/>
      <c r="G69" s="571"/>
      <c r="H69" s="572"/>
      <c r="I69" s="99"/>
      <c r="J69" s="99"/>
      <c r="K69" s="99"/>
      <c r="L69" s="50"/>
      <c r="M69" s="50"/>
      <c r="N69" s="50"/>
      <c r="O69" s="50"/>
      <c r="P69" s="54"/>
      <c r="Q69" s="54"/>
    </row>
    <row r="70" spans="1:17" s="98" customFormat="1" ht="29.25" customHeight="1">
      <c r="A70" s="27"/>
      <c r="B70" s="328" t="s">
        <v>352</v>
      </c>
      <c r="C70" s="382"/>
      <c r="D70" s="301"/>
      <c r="E70" s="19" t="s">
        <v>1</v>
      </c>
      <c r="F70" s="300" t="s">
        <v>60</v>
      </c>
      <c r="G70" s="382"/>
      <c r="H70" s="301"/>
      <c r="I70" s="20"/>
      <c r="J70" s="20">
        <v>1</v>
      </c>
      <c r="K70" s="213">
        <f>SUM(I70:J70)</f>
        <v>1</v>
      </c>
      <c r="L70" s="20"/>
      <c r="M70" s="20">
        <v>1</v>
      </c>
      <c r="N70" s="213">
        <f>SUM(L70:M70)</f>
        <v>1</v>
      </c>
      <c r="O70" s="41">
        <f>L70-I70</f>
        <v>0</v>
      </c>
      <c r="P70" s="123"/>
      <c r="Q70" s="213">
        <f>SUM(O70:P70)</f>
        <v>0</v>
      </c>
    </row>
    <row r="71" spans="1:17" s="98" customFormat="1" ht="18" customHeight="1">
      <c r="A71" s="568" t="s">
        <v>161</v>
      </c>
      <c r="B71" s="382"/>
      <c r="C71" s="382"/>
      <c r="D71" s="382"/>
      <c r="E71" s="382"/>
      <c r="F71" s="382"/>
      <c r="G71" s="382"/>
      <c r="H71" s="382"/>
      <c r="I71" s="382"/>
      <c r="J71" s="382"/>
      <c r="K71" s="382"/>
      <c r="L71" s="382"/>
      <c r="M71" s="382"/>
      <c r="N71" s="382"/>
      <c r="O71" s="382"/>
      <c r="P71" s="382"/>
      <c r="Q71" s="301"/>
    </row>
    <row r="72" spans="1:17" s="98" customFormat="1" ht="21.75" customHeight="1">
      <c r="A72" s="159" t="s">
        <v>219</v>
      </c>
      <c r="B72" s="575" t="s">
        <v>207</v>
      </c>
      <c r="C72" s="382"/>
      <c r="D72" s="301"/>
      <c r="E72" s="99"/>
      <c r="F72" s="570"/>
      <c r="G72" s="571"/>
      <c r="H72" s="572"/>
      <c r="I72" s="99"/>
      <c r="J72" s="99"/>
      <c r="K72" s="99"/>
      <c r="L72" s="50"/>
      <c r="M72" s="50"/>
      <c r="N72" s="50"/>
      <c r="O72" s="50"/>
      <c r="P72" s="54"/>
      <c r="Q72" s="54"/>
    </row>
    <row r="73" spans="1:17" s="98" customFormat="1" ht="42.75" customHeight="1">
      <c r="A73" s="27"/>
      <c r="B73" s="328" t="s">
        <v>286</v>
      </c>
      <c r="C73" s="373"/>
      <c r="D73" s="569"/>
      <c r="E73" s="19" t="s">
        <v>70</v>
      </c>
      <c r="F73" s="300" t="s">
        <v>349</v>
      </c>
      <c r="G73" s="347"/>
      <c r="H73" s="348"/>
      <c r="I73" s="20"/>
      <c r="J73" s="20">
        <f>J67/J70</f>
        <v>19014</v>
      </c>
      <c r="K73" s="213">
        <f>SUM(I73:J73)</f>
        <v>19014</v>
      </c>
      <c r="L73" s="20"/>
      <c r="M73" s="20">
        <f>M67/M70</f>
        <v>19014</v>
      </c>
      <c r="N73" s="213">
        <f>SUM(L73:M73)</f>
        <v>19014</v>
      </c>
      <c r="O73" s="41">
        <f>L73-I73</f>
        <v>0</v>
      </c>
      <c r="P73" s="54"/>
      <c r="Q73" s="213">
        <f>SUM(O73:P73)</f>
        <v>0</v>
      </c>
    </row>
    <row r="74" spans="1:17" s="98" customFormat="1" ht="18" customHeight="1">
      <c r="A74" s="568" t="s">
        <v>162</v>
      </c>
      <c r="B74" s="382"/>
      <c r="C74" s="382"/>
      <c r="D74" s="382"/>
      <c r="E74" s="382"/>
      <c r="F74" s="382"/>
      <c r="G74" s="382"/>
      <c r="H74" s="382"/>
      <c r="I74" s="382"/>
      <c r="J74" s="382"/>
      <c r="K74" s="382"/>
      <c r="L74" s="382"/>
      <c r="M74" s="382"/>
      <c r="N74" s="382"/>
      <c r="O74" s="382"/>
      <c r="P74" s="382"/>
      <c r="Q74" s="301"/>
    </row>
    <row r="75" spans="1:17" s="98" customFormat="1" ht="21.75" customHeight="1">
      <c r="A75" s="159" t="s">
        <v>220</v>
      </c>
      <c r="B75" s="575" t="s">
        <v>9</v>
      </c>
      <c r="C75" s="382"/>
      <c r="D75" s="301"/>
      <c r="E75" s="99"/>
      <c r="F75" s="570"/>
      <c r="G75" s="571"/>
      <c r="H75" s="572"/>
      <c r="I75" s="99"/>
      <c r="J75" s="99"/>
      <c r="K75" s="99"/>
      <c r="L75" s="50"/>
      <c r="M75" s="50"/>
      <c r="N75" s="50"/>
      <c r="O75" s="100"/>
      <c r="P75" s="54"/>
      <c r="Q75" s="54"/>
    </row>
    <row r="76" spans="1:17" s="98" customFormat="1" ht="39" customHeight="1">
      <c r="A76" s="99"/>
      <c r="B76" s="328" t="s">
        <v>351</v>
      </c>
      <c r="C76" s="382"/>
      <c r="D76" s="301"/>
      <c r="E76" s="19" t="s">
        <v>96</v>
      </c>
      <c r="F76" s="300" t="s">
        <v>350</v>
      </c>
      <c r="G76" s="347"/>
      <c r="H76" s="348"/>
      <c r="I76" s="20"/>
      <c r="J76" s="21">
        <f>(1124491+19014)*100/6957282</f>
        <v>16.43608811602002</v>
      </c>
      <c r="K76" s="214">
        <f>SUM(I76:J76)</f>
        <v>16.43608811602002</v>
      </c>
      <c r="L76" s="21"/>
      <c r="M76" s="21">
        <f>(1124491+19014)*100/6957282</f>
        <v>16.43608811602002</v>
      </c>
      <c r="N76" s="214">
        <f>SUM(L76:M76)</f>
        <v>16.43608811602002</v>
      </c>
      <c r="O76" s="41">
        <f>L76-I76</f>
        <v>0</v>
      </c>
      <c r="P76" s="54"/>
      <c r="Q76" s="213">
        <f>SUM(O76:P76)</f>
        <v>0</v>
      </c>
    </row>
    <row r="77" spans="1:17" s="98" customFormat="1" ht="18" customHeight="1">
      <c r="A77" s="568" t="s">
        <v>162</v>
      </c>
      <c r="B77" s="382"/>
      <c r="C77" s="382"/>
      <c r="D77" s="382"/>
      <c r="E77" s="382"/>
      <c r="F77" s="382"/>
      <c r="G77" s="382"/>
      <c r="H77" s="382"/>
      <c r="I77" s="382"/>
      <c r="J77" s="382"/>
      <c r="K77" s="382"/>
      <c r="L77" s="382"/>
      <c r="M77" s="382"/>
      <c r="N77" s="382"/>
      <c r="O77" s="382"/>
      <c r="P77" s="382"/>
      <c r="Q77" s="301"/>
    </row>
    <row r="78" spans="1:17" s="98" customFormat="1" ht="42" customHeight="1">
      <c r="A78" s="383" t="s">
        <v>345</v>
      </c>
      <c r="B78" s="382"/>
      <c r="C78" s="382"/>
      <c r="D78" s="382"/>
      <c r="E78" s="382"/>
      <c r="F78" s="382"/>
      <c r="G78" s="382"/>
      <c r="H78" s="382"/>
      <c r="I78" s="382"/>
      <c r="J78" s="382"/>
      <c r="K78" s="382"/>
      <c r="L78" s="382"/>
      <c r="M78" s="382"/>
      <c r="N78" s="382"/>
      <c r="O78" s="382"/>
      <c r="P78" s="382"/>
      <c r="Q78" s="301"/>
    </row>
    <row r="79" spans="1:14" ht="7.5" customHeight="1">
      <c r="A79" s="3"/>
      <c r="B79" s="3"/>
      <c r="C79" s="48"/>
      <c r="D79" s="48"/>
      <c r="E79" s="48"/>
      <c r="F79" s="48"/>
      <c r="G79" s="48"/>
      <c r="H79" s="48"/>
      <c r="I79" s="46"/>
      <c r="J79" s="48"/>
      <c r="K79" s="48"/>
      <c r="L79" s="47"/>
      <c r="M79" s="3"/>
      <c r="N79" s="3"/>
    </row>
    <row r="80" spans="1:13" ht="12.75">
      <c r="A80" s="169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</row>
    <row r="81" spans="1:13" ht="15">
      <c r="A81" s="168" t="s">
        <v>21</v>
      </c>
      <c r="B81" s="16"/>
      <c r="C81" s="16"/>
      <c r="D81" s="16"/>
      <c r="E81" s="16"/>
      <c r="F81" s="3"/>
      <c r="G81" s="3"/>
      <c r="H81" s="3"/>
      <c r="I81" s="3"/>
      <c r="J81" s="3"/>
      <c r="K81" s="3"/>
      <c r="L81" s="3"/>
      <c r="M81" s="3"/>
    </row>
    <row r="82" spans="1:13" ht="15.75">
      <c r="A82" s="168" t="s">
        <v>22</v>
      </c>
      <c r="B82" s="22"/>
      <c r="C82" s="22"/>
      <c r="D82" s="22"/>
      <c r="E82" s="22"/>
      <c r="F82" s="3"/>
      <c r="G82" s="3"/>
      <c r="H82" s="3"/>
      <c r="I82" s="15"/>
      <c r="J82" s="15"/>
      <c r="K82" s="293" t="s">
        <v>175</v>
      </c>
      <c r="L82" s="293"/>
      <c r="M82" s="293"/>
    </row>
    <row r="83" spans="1:13" ht="12.75">
      <c r="A83" s="216"/>
      <c r="B83" s="3" t="s">
        <v>27</v>
      </c>
      <c r="C83" s="3"/>
      <c r="D83" s="3"/>
      <c r="E83" s="3"/>
      <c r="F83" s="3"/>
      <c r="G83" s="3"/>
      <c r="H83" s="3"/>
      <c r="I83" s="292" t="s">
        <v>26</v>
      </c>
      <c r="J83" s="292"/>
      <c r="K83" s="292" t="s">
        <v>25</v>
      </c>
      <c r="L83" s="292"/>
      <c r="M83" s="292"/>
    </row>
    <row r="84" spans="1:13" ht="12.75">
      <c r="A84" s="216" t="s">
        <v>24</v>
      </c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</row>
    <row r="85" spans="1:13" ht="12.75">
      <c r="A85" s="215" t="s">
        <v>288</v>
      </c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</row>
    <row r="86" spans="1:13" ht="9" customHeight="1">
      <c r="A86" s="216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</row>
    <row r="87" spans="1:13" ht="15.75">
      <c r="A87" s="168" t="s">
        <v>289</v>
      </c>
      <c r="B87" s="16"/>
      <c r="C87" s="16"/>
      <c r="D87" s="16"/>
      <c r="E87" s="16"/>
      <c r="F87" s="3"/>
      <c r="G87" s="3"/>
      <c r="H87" s="3"/>
      <c r="I87" s="15"/>
      <c r="J87" s="15"/>
      <c r="K87" s="293" t="s">
        <v>290</v>
      </c>
      <c r="L87" s="293"/>
      <c r="M87" s="293"/>
    </row>
    <row r="88" spans="1:13" ht="12.75">
      <c r="A88" s="216"/>
      <c r="B88" s="12"/>
      <c r="C88" s="12"/>
      <c r="D88" s="12"/>
      <c r="E88" s="12"/>
      <c r="F88" s="12"/>
      <c r="G88" s="12"/>
      <c r="H88" s="12"/>
      <c r="I88" s="292" t="s">
        <v>26</v>
      </c>
      <c r="J88" s="292"/>
      <c r="K88" s="292" t="s">
        <v>25</v>
      </c>
      <c r="L88" s="292"/>
      <c r="M88" s="292"/>
    </row>
  </sheetData>
  <sheetProtection/>
  <mergeCells count="109">
    <mergeCell ref="F76:H76"/>
    <mergeCell ref="A45:A46"/>
    <mergeCell ref="B61:D61"/>
    <mergeCell ref="B62:D62"/>
    <mergeCell ref="B66:D66"/>
    <mergeCell ref="B67:D67"/>
    <mergeCell ref="B70:D70"/>
    <mergeCell ref="B75:D75"/>
    <mergeCell ref="F61:H61"/>
    <mergeCell ref="F62:H62"/>
    <mergeCell ref="F67:H67"/>
    <mergeCell ref="F69:H69"/>
    <mergeCell ref="F72:H72"/>
    <mergeCell ref="O45:Q45"/>
    <mergeCell ref="F45:H46"/>
    <mergeCell ref="E45:E46"/>
    <mergeCell ref="F53:H53"/>
    <mergeCell ref="F54:H54"/>
    <mergeCell ref="A52:Q52"/>
    <mergeCell ref="F47:H47"/>
    <mergeCell ref="D12:L12"/>
    <mergeCell ref="B45:D46"/>
    <mergeCell ref="B48:H48"/>
    <mergeCell ref="F49:H49"/>
    <mergeCell ref="F50:H50"/>
    <mergeCell ref="F51:H51"/>
    <mergeCell ref="I45:K45"/>
    <mergeCell ref="B47:D47"/>
    <mergeCell ref="L45:N45"/>
    <mergeCell ref="B25:M25"/>
    <mergeCell ref="M26:N26"/>
    <mergeCell ref="A71:Q71"/>
    <mergeCell ref="L1:M1"/>
    <mergeCell ref="A6:N6"/>
    <mergeCell ref="A7:N7"/>
    <mergeCell ref="D10:L10"/>
    <mergeCell ref="D13:L13"/>
    <mergeCell ref="D15:K15"/>
    <mergeCell ref="D9:L9"/>
    <mergeCell ref="B18:N18"/>
    <mergeCell ref="M19:N19"/>
    <mergeCell ref="B20:D20"/>
    <mergeCell ref="E20:G20"/>
    <mergeCell ref="H20:J20"/>
    <mergeCell ref="L20:N20"/>
    <mergeCell ref="A27:A28"/>
    <mergeCell ref="F27:H27"/>
    <mergeCell ref="I27:K27"/>
    <mergeCell ref="L27:N27"/>
    <mergeCell ref="B27:E28"/>
    <mergeCell ref="B34:N34"/>
    <mergeCell ref="B31:E31"/>
    <mergeCell ref="B32:E32"/>
    <mergeCell ref="B30:E30"/>
    <mergeCell ref="L36:N36"/>
    <mergeCell ref="B29:E29"/>
    <mergeCell ref="A38:E38"/>
    <mergeCell ref="A39:E39"/>
    <mergeCell ref="A41:E41"/>
    <mergeCell ref="B43:M43"/>
    <mergeCell ref="A36:E37"/>
    <mergeCell ref="F36:H36"/>
    <mergeCell ref="O36:P37"/>
    <mergeCell ref="A78:Q78"/>
    <mergeCell ref="O39:P39"/>
    <mergeCell ref="O41:P41"/>
    <mergeCell ref="B65:H65"/>
    <mergeCell ref="A68:Q68"/>
    <mergeCell ref="B69:D69"/>
    <mergeCell ref="B76:D76"/>
    <mergeCell ref="A77:Q77"/>
    <mergeCell ref="I36:K36"/>
    <mergeCell ref="O38:P38"/>
    <mergeCell ref="O40:P40"/>
    <mergeCell ref="B49:D49"/>
    <mergeCell ref="B50:D50"/>
    <mergeCell ref="B51:D51"/>
    <mergeCell ref="O27:P28"/>
    <mergeCell ref="O29:P29"/>
    <mergeCell ref="O30:P30"/>
    <mergeCell ref="O31:P31"/>
    <mergeCell ref="O32:P32"/>
    <mergeCell ref="F57:H57"/>
    <mergeCell ref="B53:D53"/>
    <mergeCell ref="B54:D54"/>
    <mergeCell ref="B56:D56"/>
    <mergeCell ref="B57:D57"/>
    <mergeCell ref="F56:H56"/>
    <mergeCell ref="A55:Q55"/>
    <mergeCell ref="A58:Q58"/>
    <mergeCell ref="F66:H66"/>
    <mergeCell ref="F59:H59"/>
    <mergeCell ref="F60:H60"/>
    <mergeCell ref="F75:H75"/>
    <mergeCell ref="A63:Q63"/>
    <mergeCell ref="B72:D72"/>
    <mergeCell ref="B60:D60"/>
    <mergeCell ref="F70:H70"/>
    <mergeCell ref="B59:D59"/>
    <mergeCell ref="I83:J83"/>
    <mergeCell ref="A64:Q64"/>
    <mergeCell ref="K83:M83"/>
    <mergeCell ref="K87:M87"/>
    <mergeCell ref="I88:J88"/>
    <mergeCell ref="K88:M88"/>
    <mergeCell ref="K82:M82"/>
    <mergeCell ref="F73:H73"/>
    <mergeCell ref="A74:Q74"/>
    <mergeCell ref="B73:D73"/>
  </mergeCells>
  <printOptions/>
  <pageMargins left="0.1968503937007874" right="0.1968503937007874" top="0.5905511811023623" bottom="0.3937007874015748" header="0.5118110236220472" footer="0"/>
  <pageSetup fitToHeight="3" horizontalDpi="600" verticalDpi="600" orientation="landscape" paperSize="9" scale="82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T70"/>
  <sheetViews>
    <sheetView zoomScalePageLayoutView="0" workbookViewId="0" topLeftCell="A14">
      <selection activeCell="M73" sqref="M73"/>
    </sheetView>
  </sheetViews>
  <sheetFormatPr defaultColWidth="9.140625" defaultRowHeight="12.75"/>
  <cols>
    <col min="1" max="1" width="4.7109375" style="0" customWidth="1"/>
    <col min="2" max="21" width="10.7109375" style="0" customWidth="1"/>
  </cols>
  <sheetData>
    <row r="1" spans="1:18" ht="12.75">
      <c r="A1" s="1"/>
      <c r="K1" s="4"/>
      <c r="L1" s="364" t="s">
        <v>11</v>
      </c>
      <c r="M1" s="364"/>
      <c r="Q1" s="6"/>
      <c r="R1" s="6"/>
    </row>
    <row r="2" spans="1:18" ht="12.75">
      <c r="A2" s="1"/>
      <c r="K2" s="5"/>
      <c r="L2" s="57" t="s">
        <v>176</v>
      </c>
      <c r="M2" s="57"/>
      <c r="Q2" s="6"/>
      <c r="R2" s="6"/>
    </row>
    <row r="3" spans="1:20" ht="12.75">
      <c r="A3" s="1"/>
      <c r="K3" s="5"/>
      <c r="L3" s="57" t="s">
        <v>186</v>
      </c>
      <c r="M3" s="57"/>
      <c r="Q3" s="6"/>
      <c r="R3" s="6"/>
      <c r="S3" s="6"/>
      <c r="T3" s="6"/>
    </row>
    <row r="4" spans="1:14" ht="12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 t="s">
        <v>187</v>
      </c>
      <c r="M4" s="3"/>
      <c r="N4" s="3"/>
    </row>
    <row r="5" spans="1:14" ht="30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6" ht="15.75">
      <c r="A6" s="355" t="s">
        <v>40</v>
      </c>
      <c r="B6" s="355"/>
      <c r="C6" s="355"/>
      <c r="D6" s="355"/>
      <c r="E6" s="355"/>
      <c r="F6" s="355"/>
      <c r="G6" s="355"/>
      <c r="H6" s="355"/>
      <c r="I6" s="355"/>
      <c r="J6" s="355"/>
      <c r="K6" s="355"/>
      <c r="L6" s="355"/>
      <c r="M6" s="355"/>
      <c r="N6" s="355"/>
      <c r="O6" s="12"/>
      <c r="P6" s="12"/>
    </row>
    <row r="7" spans="1:16" ht="14.25" customHeight="1">
      <c r="A7" s="355" t="s">
        <v>188</v>
      </c>
      <c r="B7" s="355"/>
      <c r="C7" s="355"/>
      <c r="D7" s="355"/>
      <c r="E7" s="355"/>
      <c r="F7" s="355"/>
      <c r="G7" s="355"/>
      <c r="H7" s="355"/>
      <c r="I7" s="355"/>
      <c r="J7" s="355"/>
      <c r="K7" s="355"/>
      <c r="L7" s="355"/>
      <c r="M7" s="355"/>
      <c r="N7" s="355"/>
      <c r="O7" s="12"/>
      <c r="P7" s="12"/>
    </row>
    <row r="8" spans="1:16" ht="24" customHeight="1">
      <c r="A8" s="23"/>
      <c r="B8" s="23"/>
      <c r="C8" s="23"/>
      <c r="D8" s="23"/>
      <c r="E8" s="23"/>
      <c r="F8" s="24"/>
      <c r="G8" s="25"/>
      <c r="H8" s="25"/>
      <c r="I8" s="25"/>
      <c r="J8" s="25"/>
      <c r="K8" s="24"/>
      <c r="L8" s="23"/>
      <c r="M8" s="23"/>
      <c r="N8" s="23"/>
      <c r="O8" s="12"/>
      <c r="P8" s="12"/>
    </row>
    <row r="9" spans="1:14" ht="18" customHeight="1">
      <c r="A9" s="13" t="s">
        <v>28</v>
      </c>
      <c r="B9" s="260" t="s">
        <v>180</v>
      </c>
      <c r="C9" s="29"/>
      <c r="D9" s="472" t="s">
        <v>48</v>
      </c>
      <c r="E9" s="472"/>
      <c r="F9" s="472"/>
      <c r="G9" s="472"/>
      <c r="H9" s="472"/>
      <c r="I9" s="472"/>
      <c r="J9" s="472"/>
      <c r="K9" s="472"/>
      <c r="L9" s="472"/>
      <c r="M9" s="532"/>
      <c r="N9" s="13"/>
    </row>
    <row r="10" spans="1:14" ht="12.75">
      <c r="A10" s="3" t="s">
        <v>12</v>
      </c>
      <c r="B10" s="3"/>
      <c r="C10" s="3"/>
      <c r="D10" s="302" t="s">
        <v>30</v>
      </c>
      <c r="E10" s="302"/>
      <c r="F10" s="302"/>
      <c r="G10" s="302"/>
      <c r="H10" s="302"/>
      <c r="I10" s="302"/>
      <c r="J10" s="302"/>
      <c r="K10" s="302"/>
      <c r="L10" s="302"/>
      <c r="M10" s="33"/>
      <c r="N10" s="3"/>
    </row>
    <row r="11" spans="1:14" ht="1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ht="15.75" customHeight="1">
      <c r="A12" s="3" t="s">
        <v>29</v>
      </c>
      <c r="B12" s="260" t="s">
        <v>181</v>
      </c>
      <c r="D12" s="472" t="s">
        <v>48</v>
      </c>
      <c r="E12" s="472"/>
      <c r="F12" s="472"/>
      <c r="G12" s="472"/>
      <c r="H12" s="472"/>
      <c r="I12" s="472"/>
      <c r="J12" s="472"/>
      <c r="K12" s="472"/>
      <c r="L12" s="472"/>
      <c r="M12" s="532"/>
      <c r="N12" s="3"/>
    </row>
    <row r="13" spans="1:14" ht="12.75">
      <c r="A13" s="3" t="s">
        <v>13</v>
      </c>
      <c r="B13" s="3"/>
      <c r="C13" s="3"/>
      <c r="D13" s="302" t="s">
        <v>31</v>
      </c>
      <c r="E13" s="302"/>
      <c r="F13" s="302"/>
      <c r="G13" s="302"/>
      <c r="H13" s="302"/>
      <c r="I13" s="302"/>
      <c r="J13" s="302"/>
      <c r="K13" s="302"/>
      <c r="L13" s="302"/>
      <c r="M13" s="34"/>
      <c r="N13" s="3"/>
    </row>
    <row r="14" spans="1:14" ht="1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30.75" customHeight="1">
      <c r="A15" s="17" t="s">
        <v>32</v>
      </c>
      <c r="B15" s="261" t="s">
        <v>182</v>
      </c>
      <c r="C15" s="30" t="s">
        <v>100</v>
      </c>
      <c r="D15" s="365" t="s">
        <v>99</v>
      </c>
      <c r="E15" s="365"/>
      <c r="F15" s="365"/>
      <c r="G15" s="365"/>
      <c r="H15" s="365"/>
      <c r="I15" s="365"/>
      <c r="J15" s="365"/>
      <c r="K15" s="365"/>
      <c r="L15" s="365"/>
      <c r="M15" s="597"/>
      <c r="N15" s="32"/>
    </row>
    <row r="16" spans="1:14" ht="12.75">
      <c r="A16" s="3" t="s">
        <v>221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 ht="1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6" ht="15" customHeight="1">
      <c r="A18" s="11" t="s">
        <v>37</v>
      </c>
      <c r="B18" s="342" t="s">
        <v>190</v>
      </c>
      <c r="C18" s="342"/>
      <c r="D18" s="342"/>
      <c r="E18" s="342"/>
      <c r="F18" s="342"/>
      <c r="G18" s="342"/>
      <c r="H18" s="342"/>
      <c r="I18" s="342"/>
      <c r="J18" s="342"/>
      <c r="K18" s="342"/>
      <c r="L18" s="342"/>
      <c r="M18" s="342"/>
      <c r="N18" s="342"/>
      <c r="O18" s="11"/>
      <c r="P18" s="11"/>
    </row>
    <row r="19" spans="1:14" ht="15">
      <c r="A19" s="3"/>
      <c r="B19" s="3"/>
      <c r="C19" s="3"/>
      <c r="D19" s="3"/>
      <c r="E19" s="3"/>
      <c r="F19" s="3"/>
      <c r="G19" s="3"/>
      <c r="H19" s="3"/>
      <c r="I19" s="3"/>
      <c r="J19" s="124" t="s">
        <v>193</v>
      </c>
      <c r="K19" s="6"/>
      <c r="L19" s="3"/>
      <c r="M19" s="302"/>
      <c r="N19" s="302"/>
    </row>
    <row r="20" spans="1:15" s="98" customFormat="1" ht="27.75" customHeight="1">
      <c r="A20" s="17"/>
      <c r="B20" s="300" t="s">
        <v>191</v>
      </c>
      <c r="C20" s="347"/>
      <c r="D20" s="347"/>
      <c r="E20" s="358" t="s">
        <v>42</v>
      </c>
      <c r="F20" s="358"/>
      <c r="G20" s="358"/>
      <c r="H20" s="358" t="s">
        <v>41</v>
      </c>
      <c r="I20" s="358"/>
      <c r="J20" s="358"/>
      <c r="K20" s="28"/>
      <c r="L20" s="303"/>
      <c r="M20" s="303"/>
      <c r="N20" s="303"/>
      <c r="O20" s="97"/>
    </row>
    <row r="21" spans="1:15" s="98" customFormat="1" ht="27.75" customHeight="1">
      <c r="A21" s="17"/>
      <c r="B21" s="67" t="s">
        <v>15</v>
      </c>
      <c r="C21" s="67" t="s">
        <v>16</v>
      </c>
      <c r="D21" s="88" t="s">
        <v>192</v>
      </c>
      <c r="E21" s="67" t="s">
        <v>15</v>
      </c>
      <c r="F21" s="67" t="s">
        <v>16</v>
      </c>
      <c r="G21" s="88" t="s">
        <v>192</v>
      </c>
      <c r="H21" s="8" t="s">
        <v>15</v>
      </c>
      <c r="I21" s="8" t="s">
        <v>16</v>
      </c>
      <c r="J21" s="89" t="s">
        <v>192</v>
      </c>
      <c r="K21" s="10"/>
      <c r="L21" s="10"/>
      <c r="M21" s="10"/>
      <c r="N21" s="10"/>
      <c r="O21" s="97"/>
    </row>
    <row r="22" spans="1:15" ht="13.5" customHeight="1" thickBot="1">
      <c r="A22" s="3"/>
      <c r="B22" s="76">
        <v>1</v>
      </c>
      <c r="C22" s="76">
        <v>2</v>
      </c>
      <c r="D22" s="76">
        <v>3</v>
      </c>
      <c r="E22" s="76">
        <v>4</v>
      </c>
      <c r="F22" s="76">
        <v>5</v>
      </c>
      <c r="G22" s="76">
        <v>6</v>
      </c>
      <c r="H22" s="77">
        <v>7</v>
      </c>
      <c r="I22" s="77">
        <v>8</v>
      </c>
      <c r="J22" s="77">
        <v>9</v>
      </c>
      <c r="K22" s="9"/>
      <c r="L22" s="9"/>
      <c r="M22" s="9"/>
      <c r="N22" s="9"/>
      <c r="O22" s="6"/>
    </row>
    <row r="23" spans="1:15" s="98" customFormat="1" ht="27.75" customHeight="1" thickTop="1">
      <c r="A23" s="17"/>
      <c r="B23" s="149">
        <f>F31</f>
        <v>188160</v>
      </c>
      <c r="C23" s="149">
        <f>G31</f>
        <v>0</v>
      </c>
      <c r="D23" s="190">
        <f>SUM(B23:C23)</f>
        <v>188160</v>
      </c>
      <c r="E23" s="149">
        <f>I31</f>
        <v>188160</v>
      </c>
      <c r="F23" s="149">
        <f>J31</f>
        <v>0</v>
      </c>
      <c r="G23" s="191">
        <f>SUM(E23:F23)</f>
        <v>188160</v>
      </c>
      <c r="H23" s="61">
        <f>E23-B23</f>
        <v>0</v>
      </c>
      <c r="I23" s="61">
        <f>F23-C23</f>
        <v>0</v>
      </c>
      <c r="J23" s="191">
        <f>G23-D23</f>
        <v>0</v>
      </c>
      <c r="K23" s="105"/>
      <c r="L23" s="105"/>
      <c r="M23" s="105"/>
      <c r="N23" s="105"/>
      <c r="O23" s="97"/>
    </row>
    <row r="24" spans="1:14" ht="15" customHeight="1">
      <c r="A24" s="3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</row>
    <row r="25" spans="1:14" ht="14.25" customHeight="1">
      <c r="A25" s="3" t="s">
        <v>36</v>
      </c>
      <c r="B25" s="350" t="s">
        <v>194</v>
      </c>
      <c r="C25" s="350"/>
      <c r="D25" s="350"/>
      <c r="E25" s="350"/>
      <c r="F25" s="350"/>
      <c r="G25" s="350"/>
      <c r="H25" s="350"/>
      <c r="I25" s="350"/>
      <c r="J25" s="350"/>
      <c r="K25" s="350"/>
      <c r="L25" s="350"/>
      <c r="M25" s="350"/>
      <c r="N25" s="3"/>
    </row>
    <row r="26" spans="1:16" ht="15">
      <c r="A26" s="2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125"/>
      <c r="N26" s="125" t="s">
        <v>193</v>
      </c>
      <c r="O26" s="6"/>
      <c r="P26" s="6"/>
    </row>
    <row r="27" spans="1:14" s="75" customFormat="1" ht="27.75" customHeight="1">
      <c r="A27" s="358" t="s">
        <v>14</v>
      </c>
      <c r="B27" s="304" t="s">
        <v>196</v>
      </c>
      <c r="C27" s="418"/>
      <c r="D27" s="418"/>
      <c r="E27" s="419"/>
      <c r="F27" s="304" t="s">
        <v>191</v>
      </c>
      <c r="G27" s="356"/>
      <c r="H27" s="357"/>
      <c r="I27" s="300" t="s">
        <v>195</v>
      </c>
      <c r="J27" s="347"/>
      <c r="K27" s="348"/>
      <c r="L27" s="327" t="s">
        <v>41</v>
      </c>
      <c r="M27" s="327"/>
      <c r="N27" s="327"/>
    </row>
    <row r="28" spans="1:14" s="75" customFormat="1" ht="27.75" customHeight="1">
      <c r="A28" s="358"/>
      <c r="B28" s="420"/>
      <c r="C28" s="421"/>
      <c r="D28" s="421"/>
      <c r="E28" s="422"/>
      <c r="F28" s="8" t="s">
        <v>15</v>
      </c>
      <c r="G28" s="8" t="s">
        <v>16</v>
      </c>
      <c r="H28" s="88" t="s">
        <v>192</v>
      </c>
      <c r="I28" s="8" t="s">
        <v>15</v>
      </c>
      <c r="J28" s="8" t="s">
        <v>16</v>
      </c>
      <c r="K28" s="88" t="s">
        <v>192</v>
      </c>
      <c r="L28" s="8" t="s">
        <v>15</v>
      </c>
      <c r="M28" s="8" t="s">
        <v>16</v>
      </c>
      <c r="N28" s="89" t="s">
        <v>192</v>
      </c>
    </row>
    <row r="29" spans="1:14" ht="13.5" thickBot="1">
      <c r="A29" s="79">
        <v>1</v>
      </c>
      <c r="B29" s="312">
        <v>2</v>
      </c>
      <c r="C29" s="460"/>
      <c r="D29" s="460"/>
      <c r="E29" s="461"/>
      <c r="F29" s="79">
        <v>3</v>
      </c>
      <c r="G29" s="79">
        <v>4</v>
      </c>
      <c r="H29" s="79">
        <v>5</v>
      </c>
      <c r="I29" s="79">
        <v>6</v>
      </c>
      <c r="J29" s="79">
        <v>7</v>
      </c>
      <c r="K29" s="79">
        <v>8</v>
      </c>
      <c r="L29" s="79">
        <v>9</v>
      </c>
      <c r="M29" s="79">
        <v>10</v>
      </c>
      <c r="N29" s="79">
        <v>11</v>
      </c>
    </row>
    <row r="30" spans="1:14" ht="42.75" customHeight="1" thickBot="1" thickTop="1">
      <c r="A30" s="95">
        <v>1</v>
      </c>
      <c r="B30" s="598" t="s">
        <v>328</v>
      </c>
      <c r="C30" s="603"/>
      <c r="D30" s="603"/>
      <c r="E30" s="604"/>
      <c r="F30" s="208">
        <v>188160</v>
      </c>
      <c r="G30" s="208"/>
      <c r="H30" s="218">
        <f>SUM(F30:G30)</f>
        <v>188160</v>
      </c>
      <c r="I30" s="208">
        <v>188160</v>
      </c>
      <c r="J30" s="208"/>
      <c r="K30" s="209">
        <f>SUM(I30:J30)</f>
        <v>188160</v>
      </c>
      <c r="L30" s="207">
        <f aca="true" t="shared" si="0" ref="L30:N31">I30-F30</f>
        <v>0</v>
      </c>
      <c r="M30" s="207">
        <f t="shared" si="0"/>
        <v>0</v>
      </c>
      <c r="N30" s="209">
        <f t="shared" si="0"/>
        <v>0</v>
      </c>
    </row>
    <row r="31" spans="1:14" s="72" customFormat="1" ht="27.75" customHeight="1" thickTop="1">
      <c r="A31" s="71"/>
      <c r="B31" s="406" t="s">
        <v>199</v>
      </c>
      <c r="C31" s="601"/>
      <c r="D31" s="601"/>
      <c r="E31" s="602"/>
      <c r="F31" s="204">
        <f aca="true" t="shared" si="1" ref="F31:K31">SUM(F30:F30)</f>
        <v>188160</v>
      </c>
      <c r="G31" s="204">
        <f t="shared" si="1"/>
        <v>0</v>
      </c>
      <c r="H31" s="191">
        <f t="shared" si="1"/>
        <v>188160</v>
      </c>
      <c r="I31" s="204">
        <f t="shared" si="1"/>
        <v>188160</v>
      </c>
      <c r="J31" s="204">
        <f t="shared" si="1"/>
        <v>0</v>
      </c>
      <c r="K31" s="191">
        <f t="shared" si="1"/>
        <v>188160</v>
      </c>
      <c r="L31" s="204">
        <f t="shared" si="0"/>
        <v>0</v>
      </c>
      <c r="M31" s="204">
        <f t="shared" si="0"/>
        <v>0</v>
      </c>
      <c r="N31" s="191">
        <f t="shared" si="0"/>
        <v>0</v>
      </c>
    </row>
    <row r="32" spans="1:14" s="72" customFormat="1" ht="19.5" customHeight="1">
      <c r="A32" s="455" t="s">
        <v>213</v>
      </c>
      <c r="B32" s="456"/>
      <c r="C32" s="456"/>
      <c r="D32" s="456"/>
      <c r="E32" s="456"/>
      <c r="F32" s="456"/>
      <c r="G32" s="456"/>
      <c r="H32" s="456"/>
      <c r="I32" s="456"/>
      <c r="J32" s="456"/>
      <c r="K32" s="456"/>
      <c r="L32" s="456"/>
      <c r="M32" s="456"/>
      <c r="N32" s="457"/>
    </row>
    <row r="33" spans="1:14" ht="1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16.5" customHeight="1">
      <c r="A34" s="3" t="s">
        <v>44</v>
      </c>
      <c r="B34" s="342" t="s">
        <v>197</v>
      </c>
      <c r="C34" s="342"/>
      <c r="D34" s="342"/>
      <c r="E34" s="342"/>
      <c r="F34" s="342"/>
      <c r="G34" s="342"/>
      <c r="H34" s="342"/>
      <c r="I34" s="342"/>
      <c r="J34" s="342"/>
      <c r="K34" s="342"/>
      <c r="L34" s="342"/>
      <c r="M34" s="342"/>
      <c r="N34" s="342"/>
    </row>
    <row r="35" spans="1:16" ht="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124" t="s">
        <v>193</v>
      </c>
      <c r="O35" s="6"/>
      <c r="P35" s="6"/>
    </row>
    <row r="36" spans="1:14" s="75" customFormat="1" ht="30" customHeight="1">
      <c r="A36" s="304" t="s">
        <v>198</v>
      </c>
      <c r="B36" s="356"/>
      <c r="C36" s="356"/>
      <c r="D36" s="356"/>
      <c r="E36" s="357"/>
      <c r="F36" s="304" t="s">
        <v>54</v>
      </c>
      <c r="G36" s="356"/>
      <c r="H36" s="357"/>
      <c r="I36" s="300" t="s">
        <v>43</v>
      </c>
      <c r="J36" s="347"/>
      <c r="K36" s="348"/>
      <c r="L36" s="327" t="s">
        <v>41</v>
      </c>
      <c r="M36" s="327"/>
      <c r="N36" s="327"/>
    </row>
    <row r="37" spans="1:14" s="75" customFormat="1" ht="30" customHeight="1">
      <c r="A37" s="361"/>
      <c r="B37" s="402"/>
      <c r="C37" s="402"/>
      <c r="D37" s="402"/>
      <c r="E37" s="362"/>
      <c r="F37" s="8" t="s">
        <v>17</v>
      </c>
      <c r="G37" s="8" t="s">
        <v>16</v>
      </c>
      <c r="H37" s="88" t="s">
        <v>192</v>
      </c>
      <c r="I37" s="8" t="s">
        <v>17</v>
      </c>
      <c r="J37" s="8" t="s">
        <v>16</v>
      </c>
      <c r="K37" s="88" t="s">
        <v>192</v>
      </c>
      <c r="L37" s="8" t="s">
        <v>17</v>
      </c>
      <c r="M37" s="8" t="s">
        <v>16</v>
      </c>
      <c r="N37" s="89" t="s">
        <v>192</v>
      </c>
    </row>
    <row r="38" spans="1:14" ht="13.5" thickBot="1">
      <c r="A38" s="312">
        <v>1</v>
      </c>
      <c r="B38" s="313"/>
      <c r="C38" s="313"/>
      <c r="D38" s="313"/>
      <c r="E38" s="314"/>
      <c r="F38" s="79">
        <v>2</v>
      </c>
      <c r="G38" s="79">
        <v>3</v>
      </c>
      <c r="H38" s="79">
        <v>4</v>
      </c>
      <c r="I38" s="79">
        <v>5</v>
      </c>
      <c r="J38" s="79">
        <v>6</v>
      </c>
      <c r="K38" s="79">
        <v>7</v>
      </c>
      <c r="L38" s="79">
        <v>8</v>
      </c>
      <c r="M38" s="79">
        <v>9</v>
      </c>
      <c r="N38" s="79">
        <v>10</v>
      </c>
    </row>
    <row r="39" spans="1:14" ht="43.5" customHeight="1" thickBot="1" thickTop="1">
      <c r="A39" s="598" t="s">
        <v>204</v>
      </c>
      <c r="B39" s="599"/>
      <c r="C39" s="599"/>
      <c r="D39" s="599"/>
      <c r="E39" s="600"/>
      <c r="F39" s="208">
        <v>188160</v>
      </c>
      <c r="G39" s="208"/>
      <c r="H39" s="218">
        <f>SUM(F39:G39)</f>
        <v>188160</v>
      </c>
      <c r="I39" s="208">
        <v>188160</v>
      </c>
      <c r="J39" s="208"/>
      <c r="K39" s="209">
        <f>SUM(I39:J39)</f>
        <v>188160</v>
      </c>
      <c r="L39" s="207">
        <f>I39-F39</f>
        <v>0</v>
      </c>
      <c r="M39" s="207">
        <f>J39-G39</f>
        <v>0</v>
      </c>
      <c r="N39" s="209">
        <f>K39-H39</f>
        <v>0</v>
      </c>
    </row>
    <row r="40" spans="1:14" ht="15" customHeight="1" hidden="1">
      <c r="A40" s="82"/>
      <c r="B40" s="83"/>
      <c r="C40" s="83"/>
      <c r="D40" s="83"/>
      <c r="E40" s="83"/>
      <c r="F40" s="183"/>
      <c r="G40" s="183"/>
      <c r="H40" s="219"/>
      <c r="I40" s="61"/>
      <c r="J40" s="61"/>
      <c r="K40" s="191"/>
      <c r="L40" s="61"/>
      <c r="M40" s="61"/>
      <c r="N40" s="191"/>
    </row>
    <row r="41" spans="1:14" s="104" customFormat="1" ht="30" customHeight="1" thickTop="1">
      <c r="A41" s="351" t="s">
        <v>34</v>
      </c>
      <c r="B41" s="352"/>
      <c r="C41" s="352"/>
      <c r="D41" s="352"/>
      <c r="E41" s="353"/>
      <c r="F41" s="212">
        <f aca="true" t="shared" si="2" ref="F41:N41">SUM(F39:F40)</f>
        <v>188160</v>
      </c>
      <c r="G41" s="212">
        <f t="shared" si="2"/>
        <v>0</v>
      </c>
      <c r="H41" s="213">
        <f t="shared" si="2"/>
        <v>188160</v>
      </c>
      <c r="I41" s="212">
        <f t="shared" si="2"/>
        <v>188160</v>
      </c>
      <c r="J41" s="212">
        <f t="shared" si="2"/>
        <v>0</v>
      </c>
      <c r="K41" s="213">
        <f t="shared" si="2"/>
        <v>188160</v>
      </c>
      <c r="L41" s="212">
        <f t="shared" si="2"/>
        <v>0</v>
      </c>
      <c r="M41" s="212">
        <f t="shared" si="2"/>
        <v>0</v>
      </c>
      <c r="N41" s="213">
        <f t="shared" si="2"/>
        <v>0</v>
      </c>
    </row>
    <row r="42" spans="1:16" s="104" customFormat="1" ht="19.5" customHeight="1">
      <c r="A42" s="455" t="s">
        <v>213</v>
      </c>
      <c r="B42" s="456"/>
      <c r="C42" s="456"/>
      <c r="D42" s="456"/>
      <c r="E42" s="456"/>
      <c r="F42" s="456"/>
      <c r="G42" s="456"/>
      <c r="H42" s="456"/>
      <c r="I42" s="456"/>
      <c r="J42" s="456"/>
      <c r="K42" s="456"/>
      <c r="L42" s="456"/>
      <c r="M42" s="456"/>
      <c r="N42" s="457"/>
      <c r="O42" s="157"/>
      <c r="P42" s="157"/>
    </row>
    <row r="43" spans="1:14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ht="15">
      <c r="A44" s="3" t="s">
        <v>45</v>
      </c>
      <c r="B44" s="350" t="s">
        <v>200</v>
      </c>
      <c r="C44" s="350"/>
      <c r="D44" s="350"/>
      <c r="E44" s="350"/>
      <c r="F44" s="350"/>
      <c r="G44" s="350"/>
      <c r="H44" s="350"/>
      <c r="I44" s="350"/>
      <c r="J44" s="350"/>
      <c r="K44" s="350"/>
      <c r="L44" s="350"/>
      <c r="M44" s="350"/>
      <c r="N44" s="3"/>
    </row>
    <row r="45" spans="1:14" ht="7.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7" s="75" customFormat="1" ht="39.75" customHeight="1">
      <c r="A46" s="345" t="s">
        <v>14</v>
      </c>
      <c r="B46" s="304" t="s">
        <v>18</v>
      </c>
      <c r="C46" s="322"/>
      <c r="D46" s="323"/>
      <c r="E46" s="345" t="s">
        <v>19</v>
      </c>
      <c r="F46" s="304" t="s">
        <v>20</v>
      </c>
      <c r="G46" s="485"/>
      <c r="H46" s="369"/>
      <c r="I46" s="300" t="s">
        <v>202</v>
      </c>
      <c r="J46" s="367"/>
      <c r="K46" s="368"/>
      <c r="L46" s="300" t="s">
        <v>201</v>
      </c>
      <c r="M46" s="367"/>
      <c r="N46" s="368"/>
      <c r="O46" s="300" t="s">
        <v>41</v>
      </c>
      <c r="P46" s="310"/>
      <c r="Q46" s="311"/>
    </row>
    <row r="47" spans="1:17" s="75" customFormat="1" ht="30" customHeight="1">
      <c r="A47" s="484"/>
      <c r="B47" s="324"/>
      <c r="C47" s="325"/>
      <c r="D47" s="326"/>
      <c r="E47" s="484"/>
      <c r="F47" s="370"/>
      <c r="G47" s="486"/>
      <c r="H47" s="371"/>
      <c r="I47" s="8" t="s">
        <v>15</v>
      </c>
      <c r="J47" s="8" t="s">
        <v>16</v>
      </c>
      <c r="K47" s="89" t="s">
        <v>192</v>
      </c>
      <c r="L47" s="8" t="s">
        <v>15</v>
      </c>
      <c r="M47" s="8" t="s">
        <v>16</v>
      </c>
      <c r="N47" s="89" t="s">
        <v>192</v>
      </c>
      <c r="O47" s="8" t="s">
        <v>15</v>
      </c>
      <c r="P47" s="8" t="s">
        <v>16</v>
      </c>
      <c r="Q47" s="89" t="s">
        <v>192</v>
      </c>
    </row>
    <row r="48" spans="1:17" ht="13.5" thickBot="1">
      <c r="A48" s="79">
        <v>1</v>
      </c>
      <c r="B48" s="312">
        <v>2</v>
      </c>
      <c r="C48" s="437"/>
      <c r="D48" s="531"/>
      <c r="E48" s="79">
        <v>3</v>
      </c>
      <c r="F48" s="312">
        <v>4</v>
      </c>
      <c r="G48" s="313"/>
      <c r="H48" s="314"/>
      <c r="I48" s="79">
        <v>5</v>
      </c>
      <c r="J48" s="79">
        <v>6</v>
      </c>
      <c r="K48" s="79">
        <v>7</v>
      </c>
      <c r="L48" s="79">
        <v>8</v>
      </c>
      <c r="M48" s="79">
        <v>9</v>
      </c>
      <c r="N48" s="79">
        <v>10</v>
      </c>
      <c r="O48" s="79">
        <v>11</v>
      </c>
      <c r="P48" s="79">
        <v>12</v>
      </c>
      <c r="Q48" s="79">
        <v>13</v>
      </c>
    </row>
    <row r="49" spans="1:17" s="98" customFormat="1" ht="30" customHeight="1" thickTop="1">
      <c r="A49" s="93">
        <v>1</v>
      </c>
      <c r="B49" s="548" t="s">
        <v>206</v>
      </c>
      <c r="C49" s="609"/>
      <c r="D49" s="550"/>
      <c r="E49" s="44"/>
      <c r="F49" s="300"/>
      <c r="G49" s="347"/>
      <c r="H49" s="348"/>
      <c r="I49" s="55"/>
      <c r="J49" s="55"/>
      <c r="K49" s="158"/>
      <c r="L49" s="8"/>
      <c r="M49" s="8"/>
      <c r="N49" s="108"/>
      <c r="O49" s="8"/>
      <c r="P49" s="54"/>
      <c r="Q49" s="119"/>
    </row>
    <row r="50" spans="1:17" s="98" customFormat="1" ht="30" customHeight="1">
      <c r="A50" s="27"/>
      <c r="B50" s="328" t="s">
        <v>101</v>
      </c>
      <c r="C50" s="606"/>
      <c r="D50" s="607"/>
      <c r="E50" s="8" t="s">
        <v>35</v>
      </c>
      <c r="F50" s="300" t="s">
        <v>68</v>
      </c>
      <c r="G50" s="347"/>
      <c r="H50" s="348"/>
      <c r="I50" s="20">
        <v>32</v>
      </c>
      <c r="J50" s="20"/>
      <c r="K50" s="213">
        <f>SUM(I50:J50)</f>
        <v>32</v>
      </c>
      <c r="L50" s="221">
        <v>32</v>
      </c>
      <c r="M50" s="20"/>
      <c r="N50" s="213">
        <f>SUM(L50:M50)</f>
        <v>32</v>
      </c>
      <c r="O50" s="221">
        <f>L50-I50</f>
        <v>0</v>
      </c>
      <c r="P50" s="123"/>
      <c r="Q50" s="213">
        <f>SUM(O50:P50)</f>
        <v>0</v>
      </c>
    </row>
    <row r="51" spans="1:17" s="98" customFormat="1" ht="30" customHeight="1">
      <c r="A51" s="27"/>
      <c r="B51" s="328" t="s">
        <v>102</v>
      </c>
      <c r="C51" s="606"/>
      <c r="D51" s="607"/>
      <c r="E51" s="8" t="s">
        <v>35</v>
      </c>
      <c r="F51" s="300" t="s">
        <v>68</v>
      </c>
      <c r="G51" s="347"/>
      <c r="H51" s="348"/>
      <c r="I51" s="20">
        <v>32</v>
      </c>
      <c r="J51" s="20"/>
      <c r="K51" s="213">
        <f>SUM(I51:J51)</f>
        <v>32</v>
      </c>
      <c r="L51" s="221">
        <v>32</v>
      </c>
      <c r="M51" s="20"/>
      <c r="N51" s="213">
        <f>SUM(L51:M51)</f>
        <v>32</v>
      </c>
      <c r="O51" s="221">
        <f>L51-I51</f>
        <v>0</v>
      </c>
      <c r="P51" s="123"/>
      <c r="Q51" s="213">
        <f>SUM(O51:P51)</f>
        <v>0</v>
      </c>
    </row>
    <row r="52" spans="1:17" s="98" customFormat="1" ht="30" customHeight="1">
      <c r="A52" s="511" t="s">
        <v>55</v>
      </c>
      <c r="B52" s="387"/>
      <c r="C52" s="387"/>
      <c r="D52" s="387"/>
      <c r="E52" s="387"/>
      <c r="F52" s="387"/>
      <c r="G52" s="387"/>
      <c r="H52" s="387"/>
      <c r="I52" s="387"/>
      <c r="J52" s="387"/>
      <c r="K52" s="610"/>
      <c r="L52" s="387"/>
      <c r="M52" s="387"/>
      <c r="N52" s="610"/>
      <c r="O52" s="387"/>
      <c r="P52" s="387"/>
      <c r="Q52" s="611"/>
    </row>
    <row r="53" spans="1:17" s="98" customFormat="1" ht="30" customHeight="1">
      <c r="A53" s="93">
        <v>2</v>
      </c>
      <c r="B53" s="372" t="s">
        <v>207</v>
      </c>
      <c r="C53" s="608"/>
      <c r="D53" s="388"/>
      <c r="E53" s="45"/>
      <c r="F53" s="596"/>
      <c r="G53" s="343"/>
      <c r="H53" s="465"/>
      <c r="I53" s="31"/>
      <c r="J53" s="31"/>
      <c r="K53" s="31"/>
      <c r="L53" s="31"/>
      <c r="M53" s="31"/>
      <c r="N53" s="31"/>
      <c r="O53" s="31"/>
      <c r="P53" s="123"/>
      <c r="Q53" s="123"/>
    </row>
    <row r="54" spans="1:17" s="98" customFormat="1" ht="30" customHeight="1">
      <c r="A54" s="27"/>
      <c r="B54" s="328" t="s">
        <v>103</v>
      </c>
      <c r="C54" s="606"/>
      <c r="D54" s="607"/>
      <c r="E54" s="19" t="s">
        <v>70</v>
      </c>
      <c r="F54" s="300" t="s">
        <v>104</v>
      </c>
      <c r="G54" s="347"/>
      <c r="H54" s="605"/>
      <c r="I54" s="21">
        <f>F41/I50</f>
        <v>5880</v>
      </c>
      <c r="J54" s="21"/>
      <c r="K54" s="214">
        <f>SUM(I54:J54)</f>
        <v>5880</v>
      </c>
      <c r="L54" s="21">
        <f>I41/L50</f>
        <v>5880</v>
      </c>
      <c r="M54" s="21"/>
      <c r="N54" s="214">
        <f>SUM(L54:M54)</f>
        <v>5880</v>
      </c>
      <c r="O54" s="21">
        <f>L54-I54</f>
        <v>0</v>
      </c>
      <c r="P54" s="220"/>
      <c r="Q54" s="214">
        <f>SUM(O54:P54)</f>
        <v>0</v>
      </c>
    </row>
    <row r="55" spans="1:17" s="98" customFormat="1" ht="30" customHeight="1">
      <c r="A55" s="27"/>
      <c r="B55" s="328" t="s">
        <v>105</v>
      </c>
      <c r="C55" s="606"/>
      <c r="D55" s="607"/>
      <c r="E55" s="19" t="s">
        <v>70</v>
      </c>
      <c r="F55" s="300" t="s">
        <v>106</v>
      </c>
      <c r="G55" s="347"/>
      <c r="H55" s="348"/>
      <c r="I55" s="21">
        <f>F41/I51</f>
        <v>5880</v>
      </c>
      <c r="J55" s="21"/>
      <c r="K55" s="214">
        <f>SUM(I55:J55)</f>
        <v>5880</v>
      </c>
      <c r="L55" s="21">
        <f>I41/L51</f>
        <v>5880</v>
      </c>
      <c r="M55" s="21"/>
      <c r="N55" s="214">
        <f>SUM(L55:M55)</f>
        <v>5880</v>
      </c>
      <c r="O55" s="21">
        <f>L55-I55</f>
        <v>0</v>
      </c>
      <c r="P55" s="220"/>
      <c r="Q55" s="214">
        <f>SUM(O55:P55)</f>
        <v>0</v>
      </c>
    </row>
    <row r="56" spans="1:17" s="98" customFormat="1" ht="30" customHeight="1">
      <c r="A56" s="511" t="s">
        <v>55</v>
      </c>
      <c r="B56" s="387"/>
      <c r="C56" s="387"/>
      <c r="D56" s="387"/>
      <c r="E56" s="387"/>
      <c r="F56" s="387"/>
      <c r="G56" s="387"/>
      <c r="H56" s="387"/>
      <c r="I56" s="387"/>
      <c r="J56" s="387"/>
      <c r="K56" s="387"/>
      <c r="L56" s="387"/>
      <c r="M56" s="387"/>
      <c r="N56" s="387"/>
      <c r="O56" s="387"/>
      <c r="P56" s="387"/>
      <c r="Q56" s="388"/>
    </row>
    <row r="57" spans="1:17" s="98" customFormat="1" ht="30" customHeight="1">
      <c r="A57" s="93">
        <v>3</v>
      </c>
      <c r="B57" s="439" t="s">
        <v>208</v>
      </c>
      <c r="C57" s="608"/>
      <c r="D57" s="388"/>
      <c r="E57" s="19"/>
      <c r="F57" s="596"/>
      <c r="G57" s="343"/>
      <c r="H57" s="465"/>
      <c r="I57" s="20"/>
      <c r="J57" s="20"/>
      <c r="K57" s="20"/>
      <c r="L57" s="20"/>
      <c r="M57" s="20"/>
      <c r="N57" s="20"/>
      <c r="O57" s="20"/>
      <c r="P57" s="123"/>
      <c r="Q57" s="123"/>
    </row>
    <row r="58" spans="1:17" ht="39.75" customHeight="1">
      <c r="A58" s="7"/>
      <c r="B58" s="328" t="s">
        <v>107</v>
      </c>
      <c r="C58" s="608"/>
      <c r="D58" s="388"/>
      <c r="E58" s="19" t="s">
        <v>96</v>
      </c>
      <c r="F58" s="300" t="s">
        <v>108</v>
      </c>
      <c r="G58" s="347"/>
      <c r="H58" s="348"/>
      <c r="I58" s="41">
        <f>I50/40*100-100</f>
        <v>-20</v>
      </c>
      <c r="J58" s="41"/>
      <c r="K58" s="213">
        <f>SUM(I58:J58)</f>
        <v>-20</v>
      </c>
      <c r="L58" s="41">
        <f>L50/40*100-100</f>
        <v>-20</v>
      </c>
      <c r="M58" s="41"/>
      <c r="N58" s="213">
        <f>SUM(L58:M58)</f>
        <v>-20</v>
      </c>
      <c r="O58" s="41">
        <f>L58-I58</f>
        <v>0</v>
      </c>
      <c r="P58" s="200"/>
      <c r="Q58" s="213">
        <f>SUM(O58:P58)</f>
        <v>0</v>
      </c>
    </row>
    <row r="59" spans="1:17" ht="39.75" customHeight="1">
      <c r="A59" s="7"/>
      <c r="B59" s="328" t="s">
        <v>109</v>
      </c>
      <c r="C59" s="608"/>
      <c r="D59" s="388"/>
      <c r="E59" s="19" t="s">
        <v>96</v>
      </c>
      <c r="F59" s="300" t="s">
        <v>110</v>
      </c>
      <c r="G59" s="347"/>
      <c r="H59" s="348"/>
      <c r="I59" s="41">
        <f>32/3921*100</f>
        <v>0.816118337158888</v>
      </c>
      <c r="J59" s="21"/>
      <c r="K59" s="213">
        <f>SUM(I59:J59)</f>
        <v>0.816118337158888</v>
      </c>
      <c r="L59" s="41">
        <f>40/3921*100</f>
        <v>1.02014792144861</v>
      </c>
      <c r="M59" s="41"/>
      <c r="N59" s="213">
        <f>SUM(L59:M59)</f>
        <v>1.02014792144861</v>
      </c>
      <c r="O59" s="41">
        <f>L59-I59</f>
        <v>0.20402958428972195</v>
      </c>
      <c r="P59" s="200"/>
      <c r="Q59" s="213">
        <f>SUM(O59:P59)</f>
        <v>0.20402958428972195</v>
      </c>
    </row>
    <row r="60" spans="1:17" ht="24.75" customHeight="1">
      <c r="A60" s="511" t="s">
        <v>55</v>
      </c>
      <c r="B60" s="380"/>
      <c r="C60" s="380"/>
      <c r="D60" s="380"/>
      <c r="E60" s="380"/>
      <c r="F60" s="380"/>
      <c r="G60" s="380"/>
      <c r="H60" s="380"/>
      <c r="I60" s="380"/>
      <c r="J60" s="380"/>
      <c r="K60" s="380"/>
      <c r="L60" s="380"/>
      <c r="M60" s="380"/>
      <c r="N60" s="380"/>
      <c r="O60" s="380"/>
      <c r="P60" s="380"/>
      <c r="Q60" s="381"/>
    </row>
    <row r="61" spans="1:17" ht="25.5" customHeight="1">
      <c r="A61" s="328" t="s">
        <v>291</v>
      </c>
      <c r="B61" s="380"/>
      <c r="C61" s="380"/>
      <c r="D61" s="380"/>
      <c r="E61" s="380"/>
      <c r="F61" s="380"/>
      <c r="G61" s="380"/>
      <c r="H61" s="380"/>
      <c r="I61" s="380"/>
      <c r="J61" s="380"/>
      <c r="K61" s="380"/>
      <c r="L61" s="380"/>
      <c r="M61" s="380"/>
      <c r="N61" s="380"/>
      <c r="O61" s="380"/>
      <c r="P61" s="380"/>
      <c r="Q61" s="381"/>
    </row>
    <row r="62" spans="1:14" ht="1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5">
      <c r="A63" s="16" t="s">
        <v>21</v>
      </c>
      <c r="B63" s="16"/>
      <c r="C63" s="16"/>
      <c r="D63" s="16"/>
      <c r="E63" s="16"/>
      <c r="F63" s="3"/>
      <c r="G63" s="3"/>
      <c r="H63" s="3"/>
      <c r="I63" s="3"/>
      <c r="J63" s="3"/>
      <c r="K63" s="3"/>
      <c r="L63" s="3"/>
      <c r="M63" s="3"/>
      <c r="N63" s="3"/>
    </row>
    <row r="64" spans="1:16" ht="15.75">
      <c r="A64" s="22" t="s">
        <v>22</v>
      </c>
      <c r="B64" s="22"/>
      <c r="C64" s="22"/>
      <c r="D64" s="22"/>
      <c r="E64" s="22"/>
      <c r="F64" s="3"/>
      <c r="G64" s="3"/>
      <c r="H64" s="3"/>
      <c r="I64" s="3"/>
      <c r="J64" s="15"/>
      <c r="K64" s="15"/>
      <c r="L64" s="293" t="s">
        <v>175</v>
      </c>
      <c r="M64" s="293"/>
      <c r="N64" s="293"/>
      <c r="O64" s="3"/>
      <c r="P64" s="3"/>
    </row>
    <row r="65" spans="1:16" ht="12.75">
      <c r="A65" s="3" t="s">
        <v>23</v>
      </c>
      <c r="B65" s="3" t="s">
        <v>27</v>
      </c>
      <c r="C65" s="3"/>
      <c r="D65" s="3"/>
      <c r="E65" s="3"/>
      <c r="F65" s="3"/>
      <c r="G65" s="3"/>
      <c r="H65" s="3"/>
      <c r="I65" s="3"/>
      <c r="J65" s="292" t="s">
        <v>26</v>
      </c>
      <c r="K65" s="292"/>
      <c r="L65" s="292" t="s">
        <v>25</v>
      </c>
      <c r="M65" s="292"/>
      <c r="N65" s="292"/>
      <c r="O65" s="3"/>
      <c r="P65" s="3"/>
    </row>
    <row r="66" spans="1:14" ht="15" customHeight="1">
      <c r="A66" s="3" t="s">
        <v>24</v>
      </c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5">
      <c r="A67" s="16" t="s">
        <v>47</v>
      </c>
      <c r="B67" s="16"/>
      <c r="C67" s="16"/>
      <c r="D67" s="16"/>
      <c r="E67" s="16"/>
      <c r="F67" s="3"/>
      <c r="G67" s="3"/>
      <c r="H67" s="3"/>
      <c r="I67" s="3"/>
      <c r="J67" s="3"/>
      <c r="K67" s="3"/>
      <c r="L67" s="3"/>
      <c r="M67" s="3"/>
      <c r="N67" s="3"/>
    </row>
    <row r="68" spans="1:14" ht="15.75">
      <c r="A68" s="22" t="s">
        <v>22</v>
      </c>
      <c r="B68" s="22"/>
      <c r="C68" s="22"/>
      <c r="D68" s="22"/>
      <c r="E68" s="22"/>
      <c r="F68" s="3"/>
      <c r="G68" s="3"/>
      <c r="H68" s="3"/>
      <c r="I68" s="3"/>
      <c r="J68" s="15"/>
      <c r="K68" s="15"/>
      <c r="L68" s="293" t="s">
        <v>46</v>
      </c>
      <c r="M68" s="293"/>
      <c r="N68" s="293"/>
    </row>
    <row r="69" spans="1:16" ht="12.75">
      <c r="A69" s="12"/>
      <c r="B69" s="12"/>
      <c r="C69" s="12"/>
      <c r="D69" s="12"/>
      <c r="E69" s="12"/>
      <c r="F69" s="12"/>
      <c r="G69" s="12"/>
      <c r="H69" s="12"/>
      <c r="I69" s="12"/>
      <c r="J69" s="292" t="s">
        <v>26</v>
      </c>
      <c r="K69" s="292"/>
      <c r="L69" s="292" t="s">
        <v>25</v>
      </c>
      <c r="M69" s="292"/>
      <c r="N69" s="292"/>
      <c r="O69" s="3"/>
      <c r="P69" s="3"/>
    </row>
    <row r="70" spans="1:14" ht="7.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</sheetData>
  <sheetProtection/>
  <mergeCells count="71">
    <mergeCell ref="A56:Q56"/>
    <mergeCell ref="B57:D57"/>
    <mergeCell ref="B58:D58"/>
    <mergeCell ref="B59:D59"/>
    <mergeCell ref="A60:Q60"/>
    <mergeCell ref="A61:Q61"/>
    <mergeCell ref="F58:H58"/>
    <mergeCell ref="B49:D49"/>
    <mergeCell ref="B50:D50"/>
    <mergeCell ref="B51:D51"/>
    <mergeCell ref="A52:Q52"/>
    <mergeCell ref="I46:K46"/>
    <mergeCell ref="L46:N46"/>
    <mergeCell ref="O46:Q46"/>
    <mergeCell ref="A42:N42"/>
    <mergeCell ref="B53:D53"/>
    <mergeCell ref="A46:A47"/>
    <mergeCell ref="F48:H48"/>
    <mergeCell ref="F51:H51"/>
    <mergeCell ref="F55:H55"/>
    <mergeCell ref="F46:H47"/>
    <mergeCell ref="E46:E47"/>
    <mergeCell ref="B46:D47"/>
    <mergeCell ref="B48:D48"/>
    <mergeCell ref="L69:N69"/>
    <mergeCell ref="L65:N65"/>
    <mergeCell ref="J69:K69"/>
    <mergeCell ref="B44:M44"/>
    <mergeCell ref="F54:H54"/>
    <mergeCell ref="B54:D54"/>
    <mergeCell ref="B55:D55"/>
    <mergeCell ref="F57:H57"/>
    <mergeCell ref="L64:N64"/>
    <mergeCell ref="F59:H59"/>
    <mergeCell ref="A41:E41"/>
    <mergeCell ref="I27:K27"/>
    <mergeCell ref="I36:K36"/>
    <mergeCell ref="L36:N36"/>
    <mergeCell ref="J65:K65"/>
    <mergeCell ref="L68:N68"/>
    <mergeCell ref="A32:N32"/>
    <mergeCell ref="B27:E28"/>
    <mergeCell ref="B29:E29"/>
    <mergeCell ref="B30:E30"/>
    <mergeCell ref="A27:A28"/>
    <mergeCell ref="F27:H27"/>
    <mergeCell ref="B25:M25"/>
    <mergeCell ref="L27:N27"/>
    <mergeCell ref="A38:E38"/>
    <mergeCell ref="A39:E39"/>
    <mergeCell ref="B31:E31"/>
    <mergeCell ref="B34:N34"/>
    <mergeCell ref="A36:E37"/>
    <mergeCell ref="F36:H36"/>
    <mergeCell ref="D15:M15"/>
    <mergeCell ref="B18:N18"/>
    <mergeCell ref="M19:N19"/>
    <mergeCell ref="B20:D20"/>
    <mergeCell ref="E20:G20"/>
    <mergeCell ref="H20:J20"/>
    <mergeCell ref="L20:N20"/>
    <mergeCell ref="L1:M1"/>
    <mergeCell ref="A6:N6"/>
    <mergeCell ref="A7:N7"/>
    <mergeCell ref="F49:H49"/>
    <mergeCell ref="F50:H50"/>
    <mergeCell ref="F53:H53"/>
    <mergeCell ref="D10:L10"/>
    <mergeCell ref="D13:L13"/>
    <mergeCell ref="D9:M9"/>
    <mergeCell ref="D12:M12"/>
  </mergeCells>
  <printOptions horizontalCentered="1"/>
  <pageMargins left="0.1968503937007874" right="0.1968503937007874" top="0.5905511811023623" bottom="0.3937007874015748" header="0.5118110236220472" footer="0"/>
  <pageSetup fitToHeight="3" horizontalDpi="600" verticalDpi="600" orientation="landscape" paperSize="9" scale="82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Materialniy11</cp:lastModifiedBy>
  <cp:lastPrinted>2019-02-13T08:49:55Z</cp:lastPrinted>
  <dcterms:created xsi:type="dcterms:W3CDTF">1996-10-08T23:32:33Z</dcterms:created>
  <dcterms:modified xsi:type="dcterms:W3CDTF">2019-02-20T06:44:02Z</dcterms:modified>
  <cp:category/>
  <cp:version/>
  <cp:contentType/>
  <cp:contentStatus/>
</cp:coreProperties>
</file>