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10" windowHeight="8835" tabRatio="751" activeTab="0"/>
  </bookViews>
  <sheets>
    <sheet name="Додаток без процедур" sheetId="1" r:id="rId1"/>
  </sheets>
  <definedNames/>
  <calcPr fullCalcOnLoad="1"/>
</workbook>
</file>

<file path=xl/sharedStrings.xml><?xml version="1.0" encoding="utf-8"?>
<sst xmlns="http://schemas.openxmlformats.org/spreadsheetml/2006/main" count="273" uniqueCount="114">
  <si>
    <t>Предмет закупівлі</t>
  </si>
  <si>
    <t>Очікувана вартість предмета закупівлі</t>
  </si>
  <si>
    <t>Процедура закупівлі</t>
  </si>
  <si>
    <t>(прізвище, ініціали)</t>
  </si>
  <si>
    <t>Горова Л.І.</t>
  </si>
  <si>
    <t>(підпис)</t>
  </si>
  <si>
    <t xml:space="preserve">Секретар комітету конкурсних торгів відділу освіти  </t>
  </si>
  <si>
    <t>М.П.</t>
  </si>
  <si>
    <t>ДОДАТОК ДО РІЧНОГО ПЛАНУ ЗАКУПІВЕЛЬ</t>
  </si>
  <si>
    <t>що здійснюються без проведення процедур закупівель</t>
  </si>
  <si>
    <t xml:space="preserve">в Кіровоградській області </t>
  </si>
  <si>
    <t>код - 02144134</t>
  </si>
  <si>
    <t>Код КЕКВ (для бюджетних установ)</t>
  </si>
  <si>
    <t>примітка</t>
  </si>
  <si>
    <t>Михайленко С.Л.</t>
  </si>
  <si>
    <t>ВТ</t>
  </si>
  <si>
    <t>Разом по КЕКВ 2210</t>
  </si>
  <si>
    <t>Разом по КЕКВ 2230</t>
  </si>
  <si>
    <t>Разом по КЕКВ 2240</t>
  </si>
  <si>
    <t>Разом по КЕКВ 2274</t>
  </si>
  <si>
    <t>Разом по КЕКВ 2275</t>
  </si>
  <si>
    <t>Разом по КЕКВ 2282</t>
  </si>
  <si>
    <t>Разом по КЕКВ 2800</t>
  </si>
  <si>
    <t>/-/</t>
  </si>
  <si>
    <t xml:space="preserve">по відділу освіти Олександрійської районної державної адміністрації  </t>
  </si>
  <si>
    <t>Разом по КЕКВ 2271</t>
  </si>
  <si>
    <t>Разом по КЕКВ 2272</t>
  </si>
  <si>
    <t>Разом по КЕКВ 2273</t>
  </si>
  <si>
    <t xml:space="preserve">Придбання паперу </t>
  </si>
  <si>
    <t xml:space="preserve">Голова комітету конкурсних торгів відділу освіти  </t>
  </si>
  <si>
    <t>Орієнтовний початок проведення процедури  закупівлі</t>
  </si>
  <si>
    <t>ПП</t>
  </si>
  <si>
    <t>ч.1 ст. 4 Закон України №1197-VII від 10.04.2014р.</t>
  </si>
  <si>
    <t>без процедури</t>
  </si>
  <si>
    <t>Придбання госпінвентарю (відсутній)</t>
  </si>
  <si>
    <t>вогнезахисна обробка даху (43.39.1)</t>
  </si>
  <si>
    <t>вересень 2015р.</t>
  </si>
  <si>
    <t>на 2016 рік</t>
  </si>
  <si>
    <t>грудень 2015р.</t>
  </si>
  <si>
    <t>січень 2016р.</t>
  </si>
  <si>
    <t>березень 2016р.</t>
  </si>
  <si>
    <t>лютий 2016р.</t>
  </si>
  <si>
    <t>лютий 2016р..</t>
  </si>
  <si>
    <t>Затверджено рішенням комітету з конкурсних торгів від 22.01.2016р. Протокол № 2/1</t>
  </si>
  <si>
    <t>Придбання бланків (17.23.1) (22820000-4)</t>
  </si>
  <si>
    <t>Придбання канцтоварів (32.99.1) (22800000-8)</t>
  </si>
  <si>
    <t>Придбання будівельних матеріалів (43.98.9) (44411000-4)</t>
  </si>
  <si>
    <t>Придбання запчастин (33.17.1) (34300000-0)</t>
  </si>
  <si>
    <t>Придбання дизельного пального (19.20.2) (09134200-9)</t>
  </si>
  <si>
    <t>Придбання бензину  (19.20.2) (09132300-6)</t>
  </si>
  <si>
    <t>придбання мастил (19.20.2) (09211000-1)</t>
  </si>
  <si>
    <t>придбання подарунків для відзначення обдарованих дітей (32.40.1) (37480000-6)</t>
  </si>
  <si>
    <t>придбання запчастин для ремонту компютерної техніки (26.11.1) (30200000-1)</t>
  </si>
  <si>
    <t>передплата збірника "Ціноутворення у будівництві" (58.14.1) (222110000-5)</t>
  </si>
  <si>
    <t>передплата періодичних видань (58.14.1) (22212000-9)</t>
  </si>
  <si>
    <t>продукти харчування (відсутній) (15800000-6)</t>
  </si>
  <si>
    <t>послуги їдалень (56.29.2) (55510000-8)</t>
  </si>
  <si>
    <t>послуга мережі "Інтернет" (61.10.4) (72400000-4)</t>
  </si>
  <si>
    <t>заміри опору ізоляції (26.51.5) (98300000-6)</t>
  </si>
  <si>
    <t>ремонт автотранспорту (33.12.1) (50113100-1)</t>
  </si>
  <si>
    <t>послуги по технічному контролю автобусів (63.12.2) (50116000-1)</t>
  </si>
  <si>
    <t>поточний ремонт приміщень та обладнання (відсутній) (45400000-1)</t>
  </si>
  <si>
    <t>ремонтно-налагоджувані роботи вугільних котлів () (45351000-2)</t>
  </si>
  <si>
    <t>дератизація приміщень (81.29.1) (90923000-3)</t>
  </si>
  <si>
    <t>ремонт компютерної техніки та ксероксу (95.11.1) (50312000-5)</t>
  </si>
  <si>
    <t>запровадження системи дистанційного обслуговування клієнтів (95.11.1) ()</t>
  </si>
  <si>
    <t>оплата послуг по обробці землі та інше (96.09.1) ()</t>
  </si>
  <si>
    <t>заправка катриджів  (95.11.1) (50313000-2)</t>
  </si>
  <si>
    <t>Послуги з постачання пари та гарячої води (35.30.1) (09323000-9)</t>
  </si>
  <si>
    <t>Водопостачання та водовідведення (36.00.2) (65111000-4)</t>
  </si>
  <si>
    <t>Електрична енергія (35.11.1) (65300000-6)</t>
  </si>
  <si>
    <t>Газ природний, скураплений або вгазоподібному стані  (06.20.1) (09123000-7)</t>
  </si>
  <si>
    <t>траспортування та розподіл газу (49.50.1) (65210000-8)</t>
  </si>
  <si>
    <t>Вугілля камяне (05.10.1) (09111200-2)</t>
  </si>
  <si>
    <t>навчання правилам подачі та використання природного газу  (85.60.1) (80330000-6)</t>
  </si>
  <si>
    <t>навчання правилам безпеки з газопостачання (85.60.1) (80330000-6)</t>
  </si>
  <si>
    <t>навчання керівників правилам протипожежної безпеки (85.60.1) (80330000-6)</t>
  </si>
  <si>
    <t>навчання відповідальних осіб за електрогосподарство (85.60.1) (80330000-6)</t>
  </si>
  <si>
    <t>навчання відповідальних осіб правилам експлуатації теплових установ і мереж  (85.60.1) (80330000-6)</t>
  </si>
  <si>
    <t xml:space="preserve">навчання операторів газових котелень  (85.60.1) (80330000-6) </t>
  </si>
  <si>
    <t>навчання машиністів (кочегарів) котельні (85.60.1) (80330000-6)</t>
  </si>
  <si>
    <t>Придбання хролантаїну (23.52.1) (44921200-4)</t>
  </si>
  <si>
    <t>страхування водіїв (65.12.2) (66511000-5)</t>
  </si>
  <si>
    <t>ТО автобусів, діагностика (45.20.2) (50113200-2)</t>
  </si>
  <si>
    <t>страхування автотранспорту (65.12.9) (66514000-6)</t>
  </si>
  <si>
    <t>пуск побутових котелень (74.10.2) (50531100-7)</t>
  </si>
  <si>
    <t>технічне ослуговування електромереж (27.32.9) (50710000-5)</t>
  </si>
  <si>
    <t>ТО та перезарядка вогнегасників (28.29.9) (50410000-2)</t>
  </si>
  <si>
    <t>технічне обслуговування приладів АПС (33.14.1) (50411000-9)</t>
  </si>
  <si>
    <t>спостереження за установками АПС (94.12.1) (50411000-9)</t>
  </si>
  <si>
    <t>обслуговування ГРП і ШРП (74.90.2) (504110000-9)</t>
  </si>
  <si>
    <t>послуги звязку (61.10.1) (64211100-9)</t>
  </si>
  <si>
    <t>міжміські розмови (61.10.3) (64211200-0)</t>
  </si>
  <si>
    <t>обовязкове страхування цивільно-правової відповідальності власників наземних транспортних засобів (65.12.1) (66516100-1)</t>
  </si>
  <si>
    <t>страхування приміщення відділу освіти (65.12.9) (66515200-5)</t>
  </si>
  <si>
    <t>виготовлення проектів вогнезахисної обробки даху (71.12.2)  (71320000-7)</t>
  </si>
  <si>
    <t>придбання флеш-носіїв для дистанційного обслуговування (26.11.1) (30233000-1)</t>
  </si>
  <si>
    <t>підвіз учнівдо Куколовського НВК (49.39.1) (64111000-7)</t>
  </si>
  <si>
    <t>розміщення тендерних оголошень (63.91.1) (72411000-4)</t>
  </si>
  <si>
    <t>обслуговування програми "Інпроект- випуск Кошторисів" АВК - 5 (95.11.1) (72261000-2)</t>
  </si>
  <si>
    <t>навчання членів комітету конкурсних торгів (85.59.1) (80510000-2)</t>
  </si>
  <si>
    <t>розрахунково-касове обслуговування (64.19.3) (66110000-4)</t>
  </si>
  <si>
    <t>оренда приміщення (84.11.1) (70310000-7)</t>
  </si>
  <si>
    <t>збір на забруднення (автотранспорт) (94.99.1) (98112000-8)</t>
  </si>
  <si>
    <t>збір на забруднення навколишнього середовища (94.99.1) (98112000-8)</t>
  </si>
  <si>
    <t>збір за спецводокористування (94.99.1) (98112000-8)</t>
  </si>
  <si>
    <t>податок на землю (94.99.1) (98112000-8)</t>
  </si>
  <si>
    <t>збір за користування надрами (94.99.1) (98112000-8)</t>
  </si>
  <si>
    <t>Інші енергоносії (05.20.1) (09111400-4)</t>
  </si>
  <si>
    <t>Паливні брикети (19.19.1) (09111220-8)</t>
  </si>
  <si>
    <t>Пелети (10.39.3) (09111400-4)</t>
  </si>
  <si>
    <t>Торфяні брикети  (19.20.1) (09111300-3)</t>
  </si>
  <si>
    <t>проведення атестації робочих місць(відсутній) (71317200-5)</t>
  </si>
  <si>
    <t>послуга по складуванню підручників (49.42.1) (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</si>
</sst>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82">
      <selection activeCell="A95" sqref="A95"/>
    </sheetView>
  </sheetViews>
  <sheetFormatPr defaultColWidth="9.00390625" defaultRowHeight="12.75"/>
  <cols>
    <col min="1" max="1" width="64.00390625" style="17" customWidth="1"/>
    <col min="2" max="2" width="9.00390625" style="17" customWidth="1"/>
    <col min="3" max="3" width="13.00390625" style="17" customWidth="1"/>
    <col min="4" max="4" width="14.75390625" style="17" customWidth="1"/>
    <col min="5" max="6" width="15.00390625" style="17" customWidth="1"/>
  </cols>
  <sheetData>
    <row r="1" spans="1:6" ht="14.25">
      <c r="A1" s="20" t="s">
        <v>8</v>
      </c>
      <c r="B1" s="20"/>
      <c r="C1" s="20"/>
      <c r="D1" s="20"/>
      <c r="E1" s="20"/>
      <c r="F1" s="20"/>
    </row>
    <row r="2" spans="1:6" ht="14.25">
      <c r="A2" s="20" t="s">
        <v>9</v>
      </c>
      <c r="B2" s="20"/>
      <c r="C2" s="20"/>
      <c r="D2" s="20"/>
      <c r="E2" s="20"/>
      <c r="F2" s="20"/>
    </row>
    <row r="3" spans="1:6" ht="14.25">
      <c r="A3" s="20" t="s">
        <v>37</v>
      </c>
      <c r="B3" s="20"/>
      <c r="C3" s="20"/>
      <c r="D3" s="20"/>
      <c r="E3" s="20"/>
      <c r="F3" s="20"/>
    </row>
    <row r="4" spans="1:6" ht="14.25">
      <c r="A4" s="20" t="s">
        <v>24</v>
      </c>
      <c r="B4" s="20"/>
      <c r="C4" s="20"/>
      <c r="D4" s="20"/>
      <c r="E4" s="20"/>
      <c r="F4" s="20"/>
    </row>
    <row r="5" spans="1:6" ht="14.25">
      <c r="A5" s="20" t="s">
        <v>10</v>
      </c>
      <c r="B5" s="20"/>
      <c r="C5" s="20"/>
      <c r="D5" s="20"/>
      <c r="E5" s="20"/>
      <c r="F5" s="20"/>
    </row>
    <row r="6" spans="1:6" ht="14.25">
      <c r="A6" s="20" t="s">
        <v>11</v>
      </c>
      <c r="B6" s="20"/>
      <c r="C6" s="20"/>
      <c r="D6" s="20"/>
      <c r="E6" s="20"/>
      <c r="F6" s="20"/>
    </row>
    <row r="7" spans="1:6" ht="78" customHeight="1">
      <c r="A7" s="2" t="s">
        <v>0</v>
      </c>
      <c r="B7" s="2" t="s">
        <v>12</v>
      </c>
      <c r="C7" s="2" t="s">
        <v>1</v>
      </c>
      <c r="D7" s="2" t="s">
        <v>2</v>
      </c>
      <c r="E7" s="2" t="s">
        <v>30</v>
      </c>
      <c r="F7" s="2" t="s">
        <v>13</v>
      </c>
    </row>
    <row r="8" spans="1:6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6" ht="51.75" customHeight="1">
      <c r="A9" s="3" t="s">
        <v>28</v>
      </c>
      <c r="B9" s="4">
        <v>2210</v>
      </c>
      <c r="C9" s="5">
        <f>1170+2000+5000+2300+2000+1000+300</f>
        <v>13770</v>
      </c>
      <c r="D9" s="1" t="s">
        <v>33</v>
      </c>
      <c r="E9" s="6"/>
      <c r="F9" s="7" t="s">
        <v>32</v>
      </c>
    </row>
    <row r="10" spans="1:6" ht="15" customHeight="1">
      <c r="A10" s="3" t="s">
        <v>44</v>
      </c>
      <c r="B10" s="4"/>
      <c r="C10" s="5">
        <f>6000+500+140</f>
        <v>6640</v>
      </c>
      <c r="D10" s="4" t="s">
        <v>23</v>
      </c>
      <c r="E10" s="6"/>
      <c r="F10" s="4" t="s">
        <v>23</v>
      </c>
    </row>
    <row r="11" spans="1:6" ht="15" customHeight="1">
      <c r="A11" s="3" t="s">
        <v>45</v>
      </c>
      <c r="B11" s="4"/>
      <c r="C11" s="5">
        <f>500+500+1000+500+200</f>
        <v>2700</v>
      </c>
      <c r="D11" s="4" t="s">
        <v>23</v>
      </c>
      <c r="E11" s="6"/>
      <c r="F11" s="4" t="s">
        <v>23</v>
      </c>
    </row>
    <row r="12" spans="1:6" ht="15" customHeight="1">
      <c r="A12" s="3" t="s">
        <v>46</v>
      </c>
      <c r="B12" s="4"/>
      <c r="C12" s="5">
        <f>8000</f>
        <v>8000</v>
      </c>
      <c r="D12" s="4" t="s">
        <v>23</v>
      </c>
      <c r="E12" s="6"/>
      <c r="F12" s="4" t="s">
        <v>23</v>
      </c>
    </row>
    <row r="13" spans="1:6" ht="15" customHeight="1">
      <c r="A13" s="3" t="s">
        <v>34</v>
      </c>
      <c r="B13" s="4"/>
      <c r="C13" s="5">
        <f>600+1650+1200</f>
        <v>3450</v>
      </c>
      <c r="D13" s="4" t="s">
        <v>23</v>
      </c>
      <c r="E13" s="6"/>
      <c r="F13" s="4" t="s">
        <v>23</v>
      </c>
    </row>
    <row r="14" spans="1:6" ht="15" customHeight="1">
      <c r="A14" s="3" t="s">
        <v>47</v>
      </c>
      <c r="B14" s="4"/>
      <c r="C14" s="5">
        <f>91790+10000</f>
        <v>101790</v>
      </c>
      <c r="D14" s="4" t="s">
        <v>23</v>
      </c>
      <c r="E14" s="6"/>
      <c r="F14" s="4" t="s">
        <v>23</v>
      </c>
    </row>
    <row r="15" spans="1:6" ht="15" customHeight="1">
      <c r="A15" s="3" t="s">
        <v>48</v>
      </c>
      <c r="B15" s="4"/>
      <c r="C15" s="5">
        <f>196540+4130</f>
        <v>200670</v>
      </c>
      <c r="D15" s="4" t="s">
        <v>23</v>
      </c>
      <c r="E15" s="8"/>
      <c r="F15" s="4" t="s">
        <v>23</v>
      </c>
    </row>
    <row r="16" spans="1:6" ht="15" customHeight="1">
      <c r="A16" s="3" t="s">
        <v>49</v>
      </c>
      <c r="B16" s="4"/>
      <c r="C16" s="5">
        <f>119830+14320+47780</f>
        <v>181930</v>
      </c>
      <c r="D16" s="4" t="s">
        <v>23</v>
      </c>
      <c r="E16" s="8"/>
      <c r="F16" s="4" t="s">
        <v>23</v>
      </c>
    </row>
    <row r="17" spans="1:6" ht="15" customHeight="1">
      <c r="A17" s="3" t="s">
        <v>81</v>
      </c>
      <c r="B17" s="4"/>
      <c r="C17" s="5">
        <f>13200</f>
        <v>13200</v>
      </c>
      <c r="D17" s="4" t="s">
        <v>23</v>
      </c>
      <c r="E17" s="8"/>
      <c r="F17" s="4" t="s">
        <v>23</v>
      </c>
    </row>
    <row r="18" spans="1:6" ht="15" customHeight="1">
      <c r="A18" s="3" t="s">
        <v>50</v>
      </c>
      <c r="B18" s="4"/>
      <c r="C18" s="5">
        <f>42000+200+1000</f>
        <v>43200</v>
      </c>
      <c r="D18" s="4" t="s">
        <v>23</v>
      </c>
      <c r="E18" s="8"/>
      <c r="F18" s="4" t="s">
        <v>23</v>
      </c>
    </row>
    <row r="19" spans="1:6" ht="32.25" customHeight="1">
      <c r="A19" s="3" t="s">
        <v>51</v>
      </c>
      <c r="B19" s="4"/>
      <c r="C19" s="5">
        <f>6600</f>
        <v>6600</v>
      </c>
      <c r="D19" s="4" t="s">
        <v>23</v>
      </c>
      <c r="E19" s="8"/>
      <c r="F19" s="4" t="s">
        <v>23</v>
      </c>
    </row>
    <row r="20" spans="1:6" ht="33.75" customHeight="1">
      <c r="A20" s="3" t="s">
        <v>52</v>
      </c>
      <c r="B20" s="4"/>
      <c r="C20" s="5">
        <f>2000</f>
        <v>2000</v>
      </c>
      <c r="D20" s="4" t="s">
        <v>23</v>
      </c>
      <c r="E20" s="8"/>
      <c r="F20" s="4" t="s">
        <v>23</v>
      </c>
    </row>
    <row r="21" spans="1:6" ht="32.25" customHeight="1">
      <c r="A21" s="3" t="s">
        <v>96</v>
      </c>
      <c r="B21" s="4"/>
      <c r="C21" s="5">
        <f>2000</f>
        <v>2000</v>
      </c>
      <c r="D21" s="4" t="s">
        <v>23</v>
      </c>
      <c r="E21" s="8"/>
      <c r="F21" s="4" t="s">
        <v>23</v>
      </c>
    </row>
    <row r="22" spans="1:6" ht="30" customHeight="1">
      <c r="A22" s="3" t="s">
        <v>53</v>
      </c>
      <c r="B22" s="4"/>
      <c r="C22" s="5">
        <v>3000</v>
      </c>
      <c r="D22" s="4" t="s">
        <v>23</v>
      </c>
      <c r="E22" s="8"/>
      <c r="F22" s="4" t="s">
        <v>23</v>
      </c>
    </row>
    <row r="23" spans="1:6" ht="15" customHeight="1">
      <c r="A23" s="3" t="s">
        <v>54</v>
      </c>
      <c r="B23" s="4"/>
      <c r="C23" s="5">
        <f>1250</f>
        <v>1250</v>
      </c>
      <c r="D23" s="4" t="s">
        <v>23</v>
      </c>
      <c r="E23" s="8"/>
      <c r="F23" s="4" t="s">
        <v>23</v>
      </c>
    </row>
    <row r="24" spans="1:6" ht="15" customHeight="1">
      <c r="A24" s="3"/>
      <c r="B24" s="4"/>
      <c r="C24" s="5"/>
      <c r="D24" s="4"/>
      <c r="E24" s="8"/>
      <c r="F24" s="4"/>
    </row>
    <row r="25" spans="1:6" ht="15" customHeight="1">
      <c r="A25" s="9" t="s">
        <v>16</v>
      </c>
      <c r="B25" s="10"/>
      <c r="C25" s="10">
        <f>SUM(C9:C24)</f>
        <v>590200</v>
      </c>
      <c r="D25" s="4" t="s">
        <v>23</v>
      </c>
      <c r="E25" s="11"/>
      <c r="F25" s="4" t="s">
        <v>23</v>
      </c>
    </row>
    <row r="26" spans="1:6" ht="15" customHeight="1">
      <c r="A26" s="3" t="s">
        <v>55</v>
      </c>
      <c r="B26" s="4">
        <v>2230</v>
      </c>
      <c r="C26" s="5">
        <f>361300</f>
        <v>361300</v>
      </c>
      <c r="D26" s="4" t="s">
        <v>23</v>
      </c>
      <c r="E26" s="6"/>
      <c r="F26" s="4"/>
    </row>
    <row r="27" spans="1:6" ht="15" customHeight="1">
      <c r="A27" s="3" t="s">
        <v>56</v>
      </c>
      <c r="B27" s="4"/>
      <c r="C27" s="5">
        <v>4409976.4</v>
      </c>
      <c r="D27" s="12" t="s">
        <v>15</v>
      </c>
      <c r="E27" s="6" t="s">
        <v>36</v>
      </c>
      <c r="F27" s="12" t="s">
        <v>15</v>
      </c>
    </row>
    <row r="28" spans="1:6" ht="15" customHeight="1">
      <c r="A28" s="9" t="s">
        <v>17</v>
      </c>
      <c r="B28" s="10"/>
      <c r="C28" s="10">
        <f>SUM(C26:C27)</f>
        <v>4771276.4</v>
      </c>
      <c r="D28" s="12"/>
      <c r="E28" s="11"/>
      <c r="F28" s="12"/>
    </row>
    <row r="29" spans="1:6" ht="15" customHeight="1">
      <c r="A29" s="3" t="s">
        <v>59</v>
      </c>
      <c r="B29" s="4">
        <v>2240</v>
      </c>
      <c r="C29" s="5">
        <f>20000</f>
        <v>20000</v>
      </c>
      <c r="D29" s="4" t="s">
        <v>33</v>
      </c>
      <c r="E29" s="6"/>
      <c r="F29" s="4" t="s">
        <v>23</v>
      </c>
    </row>
    <row r="30" spans="1:6" ht="15" customHeight="1">
      <c r="A30" s="3" t="s">
        <v>82</v>
      </c>
      <c r="B30" s="4"/>
      <c r="C30" s="5">
        <f>850+100</f>
        <v>950</v>
      </c>
      <c r="D30" s="4" t="s">
        <v>23</v>
      </c>
      <c r="E30" s="6"/>
      <c r="F30" s="4" t="s">
        <v>23</v>
      </c>
    </row>
    <row r="31" spans="1:6" ht="15" customHeight="1">
      <c r="A31" s="3" t="s">
        <v>84</v>
      </c>
      <c r="B31" s="4"/>
      <c r="C31" s="5">
        <f>2260</f>
        <v>2260</v>
      </c>
      <c r="D31" s="4" t="s">
        <v>23</v>
      </c>
      <c r="E31" s="6"/>
      <c r="F31" s="4" t="s">
        <v>23</v>
      </c>
    </row>
    <row r="32" spans="1:6" ht="15" customHeight="1">
      <c r="A32" s="3" t="s">
        <v>83</v>
      </c>
      <c r="B32" s="4"/>
      <c r="C32" s="5">
        <f>6000</f>
        <v>6000</v>
      </c>
      <c r="D32" s="4" t="s">
        <v>23</v>
      </c>
      <c r="E32" s="6"/>
      <c r="F32" s="4" t="s">
        <v>23</v>
      </c>
    </row>
    <row r="33" spans="1:6" ht="15" customHeight="1">
      <c r="A33" s="3" t="s">
        <v>60</v>
      </c>
      <c r="B33" s="4"/>
      <c r="C33" s="5">
        <f>6000</f>
        <v>6000</v>
      </c>
      <c r="D33" s="4" t="s">
        <v>23</v>
      </c>
      <c r="E33" s="6"/>
      <c r="F33" s="4" t="s">
        <v>23</v>
      </c>
    </row>
    <row r="34" spans="1:6" ht="15" customHeight="1">
      <c r="A34" s="3" t="s">
        <v>102</v>
      </c>
      <c r="B34" s="4"/>
      <c r="C34" s="5">
        <f>10920+225860</f>
        <v>236780</v>
      </c>
      <c r="D34" s="4" t="s">
        <v>23</v>
      </c>
      <c r="E34" s="6"/>
      <c r="F34" s="4" t="s">
        <v>23</v>
      </c>
    </row>
    <row r="35" spans="1:6" ht="28.5" customHeight="1">
      <c r="A35" s="3" t="s">
        <v>93</v>
      </c>
      <c r="B35" s="4"/>
      <c r="C35" s="5">
        <f>7500+340</f>
        <v>7840</v>
      </c>
      <c r="D35" s="4" t="s">
        <v>23</v>
      </c>
      <c r="E35" s="6"/>
      <c r="F35" s="4" t="s">
        <v>23</v>
      </c>
    </row>
    <row r="36" spans="1:6" ht="15" customHeight="1">
      <c r="A36" s="3" t="s">
        <v>98</v>
      </c>
      <c r="B36" s="4"/>
      <c r="C36" s="5">
        <f>10000</f>
        <v>10000</v>
      </c>
      <c r="D36" s="4" t="s">
        <v>23</v>
      </c>
      <c r="E36" s="6"/>
      <c r="F36" s="4" t="s">
        <v>23</v>
      </c>
    </row>
    <row r="37" spans="1:6" ht="15" customHeight="1">
      <c r="A37" s="3" t="s">
        <v>91</v>
      </c>
      <c r="B37" s="4"/>
      <c r="C37" s="5">
        <f>12920+960+2110+1710+890+360</f>
        <v>18950</v>
      </c>
      <c r="D37" s="4" t="s">
        <v>23</v>
      </c>
      <c r="E37" s="6"/>
      <c r="F37" s="4" t="s">
        <v>23</v>
      </c>
    </row>
    <row r="38" spans="1:6" ht="15" customHeight="1">
      <c r="A38" s="3" t="s">
        <v>92</v>
      </c>
      <c r="B38" s="4"/>
      <c r="C38" s="5">
        <f>2400+1800+1800</f>
        <v>6000</v>
      </c>
      <c r="D38" s="4" t="s">
        <v>23</v>
      </c>
      <c r="E38" s="6"/>
      <c r="F38" s="4" t="s">
        <v>23</v>
      </c>
    </row>
    <row r="39" spans="1:6" ht="15" customHeight="1">
      <c r="A39" s="3" t="s">
        <v>57</v>
      </c>
      <c r="B39" s="4"/>
      <c r="C39" s="5">
        <f>600+600+600+600</f>
        <v>2400</v>
      </c>
      <c r="D39" s="4" t="s">
        <v>23</v>
      </c>
      <c r="E39" s="6"/>
      <c r="F39" s="4" t="s">
        <v>23</v>
      </c>
    </row>
    <row r="40" spans="1:6" ht="15" customHeight="1">
      <c r="A40" s="3" t="s">
        <v>94</v>
      </c>
      <c r="B40" s="4"/>
      <c r="C40" s="5">
        <f>1050+1300</f>
        <v>2350</v>
      </c>
      <c r="D40" s="4" t="s">
        <v>23</v>
      </c>
      <c r="E40" s="6"/>
      <c r="F40" s="4" t="s">
        <v>23</v>
      </c>
    </row>
    <row r="41" spans="1:6" ht="15" customHeight="1">
      <c r="A41" s="3" t="s">
        <v>58</v>
      </c>
      <c r="B41" s="4"/>
      <c r="C41" s="5">
        <f>600+400+1400</f>
        <v>2400</v>
      </c>
      <c r="D41" s="4" t="s">
        <v>23</v>
      </c>
      <c r="E41" s="6"/>
      <c r="F41" s="4" t="s">
        <v>23</v>
      </c>
    </row>
    <row r="42" spans="1:6" ht="29.25" customHeight="1">
      <c r="A42" s="3" t="s">
        <v>95</v>
      </c>
      <c r="B42" s="4"/>
      <c r="C42" s="5">
        <f>2000</f>
        <v>2000</v>
      </c>
      <c r="D42" s="4" t="s">
        <v>23</v>
      </c>
      <c r="E42" s="6"/>
      <c r="F42" s="4" t="s">
        <v>23</v>
      </c>
    </row>
    <row r="43" spans="1:6" ht="15" customHeight="1">
      <c r="A43" s="3" t="s">
        <v>35</v>
      </c>
      <c r="B43" s="4"/>
      <c r="C43" s="5">
        <f>25000</f>
        <v>25000</v>
      </c>
      <c r="D43" s="4" t="s">
        <v>23</v>
      </c>
      <c r="E43" s="6"/>
      <c r="F43" s="4" t="s">
        <v>23</v>
      </c>
    </row>
    <row r="44" spans="1:6" ht="15" customHeight="1">
      <c r="A44" s="3" t="s">
        <v>85</v>
      </c>
      <c r="B44" s="4"/>
      <c r="C44" s="5">
        <f>700</f>
        <v>700</v>
      </c>
      <c r="D44" s="4" t="s">
        <v>23</v>
      </c>
      <c r="E44" s="6"/>
      <c r="F44" s="4" t="s">
        <v>23</v>
      </c>
    </row>
    <row r="45" spans="1:6" ht="15" customHeight="1">
      <c r="A45" s="3" t="s">
        <v>101</v>
      </c>
      <c r="B45" s="4"/>
      <c r="C45" s="5">
        <f>1500+1140+730+210</f>
        <v>3580</v>
      </c>
      <c r="D45" s="4" t="s">
        <v>23</v>
      </c>
      <c r="E45" s="6"/>
      <c r="F45" s="4" t="s">
        <v>23</v>
      </c>
    </row>
    <row r="46" spans="1:6" ht="15" customHeight="1">
      <c r="A46" s="3" t="s">
        <v>86</v>
      </c>
      <c r="B46" s="4"/>
      <c r="C46" s="5">
        <f>650+280</f>
        <v>930</v>
      </c>
      <c r="D46" s="4" t="s">
        <v>23</v>
      </c>
      <c r="E46" s="6"/>
      <c r="F46" s="4" t="s">
        <v>23</v>
      </c>
    </row>
    <row r="47" spans="1:6" ht="15" customHeight="1">
      <c r="A47" s="3" t="s">
        <v>87</v>
      </c>
      <c r="B47" s="4"/>
      <c r="C47" s="5">
        <f>12000</f>
        <v>12000</v>
      </c>
      <c r="D47" s="4" t="s">
        <v>23</v>
      </c>
      <c r="E47" s="6"/>
      <c r="F47" s="4" t="s">
        <v>23</v>
      </c>
    </row>
    <row r="48" spans="1:6" ht="15" customHeight="1">
      <c r="A48" s="3" t="s">
        <v>88</v>
      </c>
      <c r="B48" s="4"/>
      <c r="C48" s="5">
        <f>36000</f>
        <v>36000</v>
      </c>
      <c r="D48" s="4" t="s">
        <v>23</v>
      </c>
      <c r="E48" s="6"/>
      <c r="F48" s="4" t="s">
        <v>23</v>
      </c>
    </row>
    <row r="49" spans="1:6" ht="15" customHeight="1">
      <c r="A49" s="3" t="s">
        <v>89</v>
      </c>
      <c r="B49" s="4"/>
      <c r="C49" s="5">
        <f>16200</f>
        <v>16200</v>
      </c>
      <c r="D49" s="4" t="s">
        <v>23</v>
      </c>
      <c r="E49" s="6"/>
      <c r="F49" s="4" t="s">
        <v>23</v>
      </c>
    </row>
    <row r="50" spans="1:6" ht="15" customHeight="1">
      <c r="A50" s="3" t="s">
        <v>90</v>
      </c>
      <c r="B50" s="4"/>
      <c r="C50" s="5">
        <f>90000</f>
        <v>90000</v>
      </c>
      <c r="D50" s="4" t="s">
        <v>23</v>
      </c>
      <c r="E50" s="6"/>
      <c r="F50" s="4" t="s">
        <v>23</v>
      </c>
    </row>
    <row r="51" spans="1:6" ht="15" customHeight="1">
      <c r="A51" s="3" t="s">
        <v>61</v>
      </c>
      <c r="B51" s="4"/>
      <c r="C51" s="5">
        <f>650+2300</f>
        <v>2950</v>
      </c>
      <c r="D51" s="4" t="s">
        <v>23</v>
      </c>
      <c r="E51" s="6"/>
      <c r="F51" s="4" t="s">
        <v>23</v>
      </c>
    </row>
    <row r="52" spans="1:6" ht="15" customHeight="1">
      <c r="A52" s="3" t="s">
        <v>113</v>
      </c>
      <c r="B52" s="4"/>
      <c r="C52" s="5">
        <f>7000</f>
        <v>7000</v>
      </c>
      <c r="D52" s="4" t="s">
        <v>23</v>
      </c>
      <c r="E52" s="6"/>
      <c r="F52" s="4" t="s">
        <v>23</v>
      </c>
    </row>
    <row r="53" spans="1:6" ht="15" customHeight="1">
      <c r="A53" s="3" t="s">
        <v>97</v>
      </c>
      <c r="B53" s="4"/>
      <c r="C53" s="5">
        <f>40750</f>
        <v>40750</v>
      </c>
      <c r="D53" s="4" t="s">
        <v>23</v>
      </c>
      <c r="E53" s="6"/>
      <c r="F53" s="4" t="s">
        <v>23</v>
      </c>
    </row>
    <row r="54" spans="1:6" ht="15" customHeight="1">
      <c r="A54" s="3" t="s">
        <v>62</v>
      </c>
      <c r="B54" s="4"/>
      <c r="C54" s="5">
        <f>63480</f>
        <v>63480</v>
      </c>
      <c r="D54" s="4" t="s">
        <v>23</v>
      </c>
      <c r="E54" s="6"/>
      <c r="F54" s="4" t="s">
        <v>23</v>
      </c>
    </row>
    <row r="55" spans="1:6" ht="15" customHeight="1">
      <c r="A55" s="3" t="s">
        <v>112</v>
      </c>
      <c r="B55" s="4"/>
      <c r="C55" s="5">
        <f>7200</f>
        <v>7200</v>
      </c>
      <c r="D55" s="4" t="s">
        <v>23</v>
      </c>
      <c r="E55" s="6"/>
      <c r="F55" s="4" t="s">
        <v>23</v>
      </c>
    </row>
    <row r="56" spans="1:6" ht="15" customHeight="1">
      <c r="A56" s="3" t="s">
        <v>63</v>
      </c>
      <c r="B56" s="4"/>
      <c r="C56" s="5">
        <f>50000+480+600</f>
        <v>51080</v>
      </c>
      <c r="D56" s="4" t="s">
        <v>23</v>
      </c>
      <c r="E56" s="6"/>
      <c r="F56" s="4" t="s">
        <v>23</v>
      </c>
    </row>
    <row r="57" spans="1:6" ht="15" customHeight="1">
      <c r="A57" s="3" t="s">
        <v>64</v>
      </c>
      <c r="B57" s="4"/>
      <c r="C57" s="5">
        <f>1350+3000+1840</f>
        <v>6190</v>
      </c>
      <c r="D57" s="4" t="s">
        <v>23</v>
      </c>
      <c r="E57" s="6"/>
      <c r="F57" s="4" t="s">
        <v>23</v>
      </c>
    </row>
    <row r="58" spans="1:6" ht="15" customHeight="1">
      <c r="A58" s="3" t="s">
        <v>67</v>
      </c>
      <c r="B58" s="4"/>
      <c r="C58" s="5">
        <f>1700+6800+3060</f>
        <v>11560</v>
      </c>
      <c r="D58" s="4" t="s">
        <v>23</v>
      </c>
      <c r="E58" s="6"/>
      <c r="F58" s="4" t="s">
        <v>23</v>
      </c>
    </row>
    <row r="59" spans="1:6" ht="29.25" customHeight="1">
      <c r="A59" s="3" t="s">
        <v>65</v>
      </c>
      <c r="B59" s="4"/>
      <c r="C59" s="5">
        <f>3000</f>
        <v>3000</v>
      </c>
      <c r="D59" s="4" t="s">
        <v>23</v>
      </c>
      <c r="E59" s="6"/>
      <c r="F59" s="4" t="s">
        <v>23</v>
      </c>
    </row>
    <row r="60" spans="1:6" ht="30.75" customHeight="1">
      <c r="A60" s="3" t="s">
        <v>99</v>
      </c>
      <c r="B60" s="4"/>
      <c r="C60" s="5">
        <f>3000</f>
        <v>3000</v>
      </c>
      <c r="D60" s="4" t="s">
        <v>23</v>
      </c>
      <c r="E60" s="6"/>
      <c r="F60" s="4" t="s">
        <v>23</v>
      </c>
    </row>
    <row r="61" spans="1:6" ht="15" customHeight="1">
      <c r="A61" s="3" t="s">
        <v>66</v>
      </c>
      <c r="B61" s="4"/>
      <c r="C61" s="5">
        <f>138600</f>
        <v>138600</v>
      </c>
      <c r="D61" s="4" t="s">
        <v>23</v>
      </c>
      <c r="E61" s="6"/>
      <c r="F61" s="4" t="s">
        <v>23</v>
      </c>
    </row>
    <row r="62" spans="1:6" ht="15" customHeight="1">
      <c r="A62" s="3"/>
      <c r="B62" s="4"/>
      <c r="C62" s="5"/>
      <c r="D62" s="4" t="s">
        <v>23</v>
      </c>
      <c r="E62" s="6"/>
      <c r="F62" s="4" t="s">
        <v>23</v>
      </c>
    </row>
    <row r="63" spans="1:6" ht="15" customHeight="1">
      <c r="A63" s="9" t="s">
        <v>18</v>
      </c>
      <c r="B63" s="10"/>
      <c r="C63" s="10">
        <f>SUM(C29:C62)</f>
        <v>843150</v>
      </c>
      <c r="D63" s="4" t="s">
        <v>23</v>
      </c>
      <c r="E63" s="11"/>
      <c r="F63" s="4" t="s">
        <v>23</v>
      </c>
    </row>
    <row r="64" spans="1:6" ht="15" customHeight="1">
      <c r="A64" s="3" t="s">
        <v>68</v>
      </c>
      <c r="B64" s="1">
        <v>2271</v>
      </c>
      <c r="C64" s="13">
        <f>67800+56800</f>
        <v>124600</v>
      </c>
      <c r="D64" s="4" t="s">
        <v>23</v>
      </c>
      <c r="E64" s="11"/>
      <c r="F64" s="4" t="s">
        <v>23</v>
      </c>
    </row>
    <row r="65" spans="1:6" ht="15" customHeight="1">
      <c r="A65" s="3" t="s">
        <v>68</v>
      </c>
      <c r="B65" s="1">
        <v>2271</v>
      </c>
      <c r="C65" s="14">
        <v>1053304.81</v>
      </c>
      <c r="D65" s="12" t="s">
        <v>31</v>
      </c>
      <c r="E65" s="6" t="s">
        <v>41</v>
      </c>
      <c r="F65" s="12" t="s">
        <v>31</v>
      </c>
    </row>
    <row r="66" spans="1:6" ht="15" customHeight="1">
      <c r="A66" s="9" t="s">
        <v>25</v>
      </c>
      <c r="B66" s="10"/>
      <c r="C66" s="10">
        <f>SUM(C64:C65)</f>
        <v>1177904.81</v>
      </c>
      <c r="D66" s="4"/>
      <c r="E66" s="11"/>
      <c r="F66" s="4" t="s">
        <v>23</v>
      </c>
    </row>
    <row r="67" spans="1:6" ht="15" customHeight="1">
      <c r="A67" s="3" t="s">
        <v>69</v>
      </c>
      <c r="B67" s="1">
        <v>2272</v>
      </c>
      <c r="C67" s="14">
        <f>31290+3600+300+600</f>
        <v>35790</v>
      </c>
      <c r="D67" s="4" t="s">
        <v>33</v>
      </c>
      <c r="E67" s="6"/>
      <c r="F67" s="4" t="s">
        <v>23</v>
      </c>
    </row>
    <row r="68" spans="1:6" ht="15" customHeight="1">
      <c r="A68" s="9" t="s">
        <v>26</v>
      </c>
      <c r="B68" s="10"/>
      <c r="C68" s="10">
        <f>SUM(C67)</f>
        <v>35790</v>
      </c>
      <c r="D68" s="4" t="s">
        <v>23</v>
      </c>
      <c r="E68" s="11"/>
      <c r="F68" s="4" t="s">
        <v>23</v>
      </c>
    </row>
    <row r="69" spans="1:6" ht="15" customHeight="1">
      <c r="A69" s="3" t="s">
        <v>70</v>
      </c>
      <c r="B69" s="1">
        <v>2273</v>
      </c>
      <c r="C69" s="13">
        <f>4800+33200+4100</f>
        <v>42100</v>
      </c>
      <c r="D69" s="4" t="s">
        <v>23</v>
      </c>
      <c r="E69" s="11"/>
      <c r="F69" s="4"/>
    </row>
    <row r="70" spans="1:6" ht="15" customHeight="1">
      <c r="A70" s="3" t="s">
        <v>70</v>
      </c>
      <c r="B70" s="1">
        <v>2273</v>
      </c>
      <c r="C70" s="14">
        <v>998814.86</v>
      </c>
      <c r="D70" s="12" t="s">
        <v>31</v>
      </c>
      <c r="E70" s="6" t="s">
        <v>39</v>
      </c>
      <c r="F70" s="12" t="s">
        <v>31</v>
      </c>
    </row>
    <row r="71" spans="1:6" ht="15" customHeight="1">
      <c r="A71" s="9" t="s">
        <v>27</v>
      </c>
      <c r="B71" s="10"/>
      <c r="C71" s="10">
        <f>SUM(C69:C70)</f>
        <v>1040914.86</v>
      </c>
      <c r="D71" s="4"/>
      <c r="E71" s="11"/>
      <c r="F71" s="4" t="s">
        <v>23</v>
      </c>
    </row>
    <row r="72" spans="1:6" ht="31.5" customHeight="1">
      <c r="A72" s="3" t="s">
        <v>71</v>
      </c>
      <c r="B72" s="1">
        <v>2274</v>
      </c>
      <c r="C72" s="14">
        <v>3338370</v>
      </c>
      <c r="D72" s="12" t="s">
        <v>15</v>
      </c>
      <c r="E72" s="6" t="s">
        <v>38</v>
      </c>
      <c r="F72" s="12" t="s">
        <v>15</v>
      </c>
    </row>
    <row r="73" spans="1:6" ht="30" customHeight="1">
      <c r="A73" s="3" t="s">
        <v>71</v>
      </c>
      <c r="B73" s="1">
        <v>2274</v>
      </c>
      <c r="C73" s="14">
        <v>83730</v>
      </c>
      <c r="D73" s="4"/>
      <c r="E73" s="6"/>
      <c r="F73" s="4"/>
    </row>
    <row r="74" spans="1:6" ht="15" customHeight="1">
      <c r="A74" s="3" t="s">
        <v>72</v>
      </c>
      <c r="B74" s="1">
        <v>2274</v>
      </c>
      <c r="C74" s="14">
        <v>253352.76</v>
      </c>
      <c r="D74" s="12" t="s">
        <v>31</v>
      </c>
      <c r="E74" s="6" t="s">
        <v>40</v>
      </c>
      <c r="F74" s="12" t="s">
        <v>31</v>
      </c>
    </row>
    <row r="75" spans="1:6" ht="15" customHeight="1">
      <c r="A75" s="9" t="s">
        <v>19</v>
      </c>
      <c r="B75" s="10"/>
      <c r="C75" s="10">
        <f>SUM(C72:C74)</f>
        <v>3675452.76</v>
      </c>
      <c r="D75" s="4"/>
      <c r="E75" s="11"/>
      <c r="F75" s="4" t="s">
        <v>23</v>
      </c>
    </row>
    <row r="76" spans="1:6" ht="15" customHeight="1">
      <c r="A76" s="3" t="s">
        <v>111</v>
      </c>
      <c r="B76" s="1">
        <v>2275</v>
      </c>
      <c r="C76" s="14">
        <f>185400</f>
        <v>185400</v>
      </c>
      <c r="D76" s="4" t="s">
        <v>33</v>
      </c>
      <c r="E76" s="6"/>
      <c r="F76" s="4" t="s">
        <v>23</v>
      </c>
    </row>
    <row r="77" spans="1:6" ht="15" customHeight="1">
      <c r="A77" s="3" t="s">
        <v>109</v>
      </c>
      <c r="B77" s="1"/>
      <c r="C77" s="14">
        <f>143000</f>
        <v>143000</v>
      </c>
      <c r="D77" s="4" t="s">
        <v>23</v>
      </c>
      <c r="E77" s="6"/>
      <c r="F77" s="4" t="s">
        <v>23</v>
      </c>
    </row>
    <row r="78" spans="1:6" ht="15" customHeight="1">
      <c r="A78" s="3" t="s">
        <v>110</v>
      </c>
      <c r="B78" s="1"/>
      <c r="C78" s="14">
        <f>144000</f>
        <v>144000</v>
      </c>
      <c r="D78" s="4" t="s">
        <v>23</v>
      </c>
      <c r="E78" s="6"/>
      <c r="F78" s="4" t="s">
        <v>23</v>
      </c>
    </row>
    <row r="79" spans="1:6" ht="15" customHeight="1">
      <c r="A79" s="3" t="s">
        <v>108</v>
      </c>
      <c r="B79" s="1"/>
      <c r="C79" s="14">
        <f>15000</f>
        <v>15000</v>
      </c>
      <c r="D79" s="4" t="s">
        <v>23</v>
      </c>
      <c r="E79" s="6"/>
      <c r="F79" s="4" t="s">
        <v>23</v>
      </c>
    </row>
    <row r="80" spans="1:6" ht="15" customHeight="1">
      <c r="A80" s="3" t="s">
        <v>73</v>
      </c>
      <c r="B80" s="1"/>
      <c r="C80" s="14">
        <v>4889500</v>
      </c>
      <c r="D80" s="12" t="s">
        <v>15</v>
      </c>
      <c r="E80" s="6" t="s">
        <v>42</v>
      </c>
      <c r="F80" s="12" t="s">
        <v>15</v>
      </c>
    </row>
    <row r="81" spans="1:6" ht="15" customHeight="1">
      <c r="A81" s="9" t="s">
        <v>20</v>
      </c>
      <c r="B81" s="10"/>
      <c r="C81" s="10">
        <f>SUM(C76:C80)</f>
        <v>5376900</v>
      </c>
      <c r="D81" s="4" t="s">
        <v>23</v>
      </c>
      <c r="E81" s="11"/>
      <c r="F81" s="4" t="s">
        <v>23</v>
      </c>
    </row>
    <row r="82" spans="1:6" ht="15" customHeight="1">
      <c r="A82" s="3" t="s">
        <v>100</v>
      </c>
      <c r="B82" s="1">
        <v>2282</v>
      </c>
      <c r="C82" s="14">
        <v>3500</v>
      </c>
      <c r="D82" s="4" t="s">
        <v>33</v>
      </c>
      <c r="E82" s="6"/>
      <c r="F82" s="4" t="s">
        <v>23</v>
      </c>
    </row>
    <row r="83" spans="1:6" ht="30.75" customHeight="1">
      <c r="A83" s="3" t="s">
        <v>74</v>
      </c>
      <c r="B83" s="4"/>
      <c r="C83" s="14">
        <f>1980</f>
        <v>1980</v>
      </c>
      <c r="D83" s="4" t="s">
        <v>23</v>
      </c>
      <c r="E83" s="6"/>
      <c r="F83" s="4" t="s">
        <v>23</v>
      </c>
    </row>
    <row r="84" spans="1:6" ht="15" customHeight="1">
      <c r="A84" s="3" t="s">
        <v>75</v>
      </c>
      <c r="B84" s="4"/>
      <c r="C84" s="14">
        <f>1980</f>
        <v>1980</v>
      </c>
      <c r="D84" s="4" t="s">
        <v>23</v>
      </c>
      <c r="E84" s="6"/>
      <c r="F84" s="4" t="s">
        <v>23</v>
      </c>
    </row>
    <row r="85" spans="1:6" ht="15" customHeight="1">
      <c r="A85" s="3" t="s">
        <v>79</v>
      </c>
      <c r="B85" s="4"/>
      <c r="C85" s="14">
        <f>8140</f>
        <v>8140</v>
      </c>
      <c r="D85" s="4"/>
      <c r="E85" s="6"/>
      <c r="F85" s="4"/>
    </row>
    <row r="86" spans="1:6" ht="15" customHeight="1">
      <c r="A86" s="3" t="s">
        <v>80</v>
      </c>
      <c r="B86" s="4"/>
      <c r="C86" s="14">
        <v>5720</v>
      </c>
      <c r="D86" s="4"/>
      <c r="E86" s="6"/>
      <c r="F86" s="4"/>
    </row>
    <row r="87" spans="1:6" ht="30.75" customHeight="1">
      <c r="A87" s="3" t="s">
        <v>76</v>
      </c>
      <c r="B87" s="4"/>
      <c r="C87" s="14">
        <f>5100</f>
        <v>5100</v>
      </c>
      <c r="D87" s="4" t="s">
        <v>23</v>
      </c>
      <c r="E87" s="6"/>
      <c r="F87" s="4" t="s">
        <v>23</v>
      </c>
    </row>
    <row r="88" spans="1:6" ht="29.25" customHeight="1">
      <c r="A88" s="3" t="s">
        <v>77</v>
      </c>
      <c r="B88" s="4"/>
      <c r="C88" s="14">
        <f>5940+200+200+240</f>
        <v>6580</v>
      </c>
      <c r="D88" s="4" t="s">
        <v>23</v>
      </c>
      <c r="E88" s="6"/>
      <c r="F88" s="4" t="s">
        <v>23</v>
      </c>
    </row>
    <row r="89" spans="1:6" ht="30" customHeight="1">
      <c r="A89" s="3" t="s">
        <v>78</v>
      </c>
      <c r="B89" s="4"/>
      <c r="C89" s="14">
        <f>5940+200+200+660</f>
        <v>7000</v>
      </c>
      <c r="D89" s="4" t="s">
        <v>23</v>
      </c>
      <c r="E89" s="6"/>
      <c r="F89" s="4" t="s">
        <v>23</v>
      </c>
    </row>
    <row r="90" spans="1:6" ht="15" customHeight="1">
      <c r="A90" s="9" t="s">
        <v>21</v>
      </c>
      <c r="B90" s="10"/>
      <c r="C90" s="10">
        <f>SUM(C82:C89)</f>
        <v>40000</v>
      </c>
      <c r="D90" s="4" t="s">
        <v>23</v>
      </c>
      <c r="E90" s="11"/>
      <c r="F90" s="4" t="s">
        <v>23</v>
      </c>
    </row>
    <row r="91" spans="1:6" ht="15" customHeight="1">
      <c r="A91" s="3" t="s">
        <v>103</v>
      </c>
      <c r="B91" s="4">
        <v>2800</v>
      </c>
      <c r="C91" s="5">
        <f>100</f>
        <v>100</v>
      </c>
      <c r="D91" s="4" t="s">
        <v>23</v>
      </c>
      <c r="E91" s="6"/>
      <c r="F91" s="4" t="s">
        <v>23</v>
      </c>
    </row>
    <row r="92" spans="1:6" ht="15" customHeight="1">
      <c r="A92" s="3" t="s">
        <v>104</v>
      </c>
      <c r="B92" s="4"/>
      <c r="C92" s="5">
        <f>74400</f>
        <v>74400</v>
      </c>
      <c r="D92" s="4" t="s">
        <v>23</v>
      </c>
      <c r="E92" s="6"/>
      <c r="F92" s="4" t="s">
        <v>23</v>
      </c>
    </row>
    <row r="93" spans="1:6" ht="15" customHeight="1">
      <c r="A93" s="3" t="s">
        <v>105</v>
      </c>
      <c r="B93" s="4"/>
      <c r="C93" s="5">
        <v>1800</v>
      </c>
      <c r="D93" s="4" t="s">
        <v>23</v>
      </c>
      <c r="E93" s="6"/>
      <c r="F93" s="4" t="s">
        <v>23</v>
      </c>
    </row>
    <row r="94" spans="1:6" ht="15" customHeight="1">
      <c r="A94" s="3" t="s">
        <v>107</v>
      </c>
      <c r="B94" s="4"/>
      <c r="C94" s="5">
        <f>1600</f>
        <v>1600</v>
      </c>
      <c r="D94" s="4" t="s">
        <v>23</v>
      </c>
      <c r="E94" s="6"/>
      <c r="F94" s="4" t="s">
        <v>23</v>
      </c>
    </row>
    <row r="95" spans="1:6" ht="15" customHeight="1">
      <c r="A95" s="3" t="s">
        <v>106</v>
      </c>
      <c r="B95" s="4"/>
      <c r="C95" s="5">
        <f>13550+650</f>
        <v>14200</v>
      </c>
      <c r="D95" s="4" t="s">
        <v>23</v>
      </c>
      <c r="E95" s="6"/>
      <c r="F95" s="4" t="s">
        <v>23</v>
      </c>
    </row>
    <row r="96" spans="1:6" ht="15" customHeight="1">
      <c r="A96" s="9" t="s">
        <v>22</v>
      </c>
      <c r="B96" s="10"/>
      <c r="C96" s="10">
        <f>SUM(C91:C95)</f>
        <v>92100</v>
      </c>
      <c r="D96" s="10"/>
      <c r="E96" s="11"/>
      <c r="F96" s="6"/>
    </row>
    <row r="97" spans="1:8" ht="12.75">
      <c r="A97" s="21" t="s">
        <v>43</v>
      </c>
      <c r="B97" s="21"/>
      <c r="C97" s="21"/>
      <c r="D97" s="21"/>
      <c r="E97" s="21"/>
      <c r="F97" s="21"/>
      <c r="G97" s="21"/>
      <c r="H97" s="21"/>
    </row>
    <row r="99" spans="1:6" ht="15">
      <c r="A99" s="15" t="s">
        <v>29</v>
      </c>
      <c r="B99" s="15"/>
      <c r="C99" s="15"/>
      <c r="D99" s="22" t="s">
        <v>14</v>
      </c>
      <c r="E99" s="22"/>
      <c r="F99" s="16"/>
    </row>
    <row r="100" spans="4:6" ht="15">
      <c r="D100" s="23" t="s">
        <v>3</v>
      </c>
      <c r="E100" s="23"/>
      <c r="F100" s="18" t="s">
        <v>5</v>
      </c>
    </row>
    <row r="101" ht="15">
      <c r="F101" s="19" t="s">
        <v>7</v>
      </c>
    </row>
    <row r="102" spans="1:6" ht="15">
      <c r="A102" s="15" t="s">
        <v>6</v>
      </c>
      <c r="B102" s="15"/>
      <c r="C102" s="15"/>
      <c r="D102" s="22" t="s">
        <v>4</v>
      </c>
      <c r="E102" s="22"/>
      <c r="F102" s="16"/>
    </row>
    <row r="103" spans="4:6" ht="15">
      <c r="D103" s="23" t="s">
        <v>3</v>
      </c>
      <c r="E103" s="23"/>
      <c r="F103" s="18" t="s">
        <v>5</v>
      </c>
    </row>
  </sheetData>
  <sheetProtection/>
  <mergeCells count="11">
    <mergeCell ref="A97:H97"/>
    <mergeCell ref="D99:E99"/>
    <mergeCell ref="D100:E100"/>
    <mergeCell ref="D102:E102"/>
    <mergeCell ref="D103:E103"/>
    <mergeCell ref="A1:F1"/>
    <mergeCell ref="A2:F2"/>
    <mergeCell ref="A3:F3"/>
    <mergeCell ref="A4:F4"/>
    <mergeCell ref="A5:F5"/>
    <mergeCell ref="A6:F6"/>
  </mergeCells>
  <printOptions/>
  <pageMargins left="0.9055118110236221" right="0.511811023622047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2016-08-31T12:01:14Z</cp:lastPrinted>
  <dcterms:created xsi:type="dcterms:W3CDTF">2012-07-24T07:44:47Z</dcterms:created>
  <dcterms:modified xsi:type="dcterms:W3CDTF">2016-09-01T06:13:23Z</dcterms:modified>
  <cp:category/>
  <cp:version/>
  <cp:contentType/>
  <cp:contentStatus/>
</cp:coreProperties>
</file>